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1- LICITAÇÕES\1-  2021\1-REFORMA DO PRÉDIO DA CÂMARA\TP 01-2021-DOCUMENTOS DA LICITAÇÃO\"/>
    </mc:Choice>
  </mc:AlternateContent>
  <xr:revisionPtr revIDLastSave="0" documentId="13_ncr:1_{9C79C829-914A-47D8-B63C-90D22F0C5F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. Camara Indaituba (02.08)" sheetId="43" r:id="rId1"/>
  </sheets>
  <definedNames>
    <definedName name="_xlnm.Print_Area" localSheetId="0">'Plan. Camara Indaituba (02.08)'!$A$1:$J$351</definedName>
    <definedName name="_xlnm.Print_Titles" localSheetId="0">'Plan. Camara Indaituba (02.08)'!$1:$8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6" i="43" l="1"/>
  <c r="H327" i="43"/>
  <c r="H328" i="43"/>
  <c r="H329" i="43"/>
  <c r="H330" i="43"/>
  <c r="H331" i="43"/>
  <c r="H332" i="43"/>
  <c r="H333" i="43"/>
  <c r="H334" i="43"/>
  <c r="H335" i="43"/>
  <c r="H325" i="43"/>
  <c r="H301" i="43"/>
  <c r="H302" i="43"/>
  <c r="H303" i="43"/>
  <c r="H304" i="43"/>
  <c r="H305" i="43"/>
  <c r="H306" i="43"/>
  <c r="H307" i="43"/>
  <c r="H308" i="43"/>
  <c r="H309" i="43"/>
  <c r="H310" i="43"/>
  <c r="H311" i="43"/>
  <c r="H312" i="43"/>
  <c r="H313" i="43"/>
  <c r="H314" i="43"/>
  <c r="H315" i="43"/>
  <c r="H316" i="43"/>
  <c r="H317" i="43"/>
  <c r="H318" i="43"/>
  <c r="H319" i="43"/>
  <c r="H320" i="43"/>
  <c r="H321" i="43"/>
  <c r="H322" i="43"/>
  <c r="H323" i="43"/>
  <c r="H300" i="43"/>
  <c r="H274" i="43"/>
  <c r="H275" i="43"/>
  <c r="H276" i="43"/>
  <c r="H277" i="43"/>
  <c r="H278" i="43"/>
  <c r="H279" i="43"/>
  <c r="H280" i="43"/>
  <c r="H281" i="43"/>
  <c r="H282" i="43"/>
  <c r="H283" i="43"/>
  <c r="H284" i="43"/>
  <c r="H285" i="43"/>
  <c r="H286" i="43"/>
  <c r="H287" i="43"/>
  <c r="H288" i="43"/>
  <c r="H289" i="43"/>
  <c r="H290" i="43"/>
  <c r="H291" i="43"/>
  <c r="H292" i="43"/>
  <c r="H293" i="43"/>
  <c r="H294" i="43"/>
  <c r="H295" i="43"/>
  <c r="H296" i="43"/>
  <c r="H297" i="43"/>
  <c r="H273" i="43"/>
  <c r="H271" i="43"/>
  <c r="H270" i="43"/>
  <c r="H249" i="43"/>
  <c r="H250" i="43"/>
  <c r="H251" i="43"/>
  <c r="H252" i="43"/>
  <c r="H253" i="43"/>
  <c r="H254" i="43"/>
  <c r="H255" i="43"/>
  <c r="H256" i="43"/>
  <c r="H257" i="43"/>
  <c r="H258" i="43"/>
  <c r="H259" i="43"/>
  <c r="H260" i="43"/>
  <c r="H261" i="43"/>
  <c r="H262" i="43"/>
  <c r="H263" i="43"/>
  <c r="H264" i="43"/>
  <c r="H265" i="43"/>
  <c r="H266" i="43"/>
  <c r="H267" i="43"/>
  <c r="H248" i="43"/>
  <c r="H244" i="43"/>
  <c r="H245" i="43"/>
  <c r="H243" i="43"/>
  <c r="H232" i="43"/>
  <c r="H233" i="43"/>
  <c r="H234" i="43"/>
  <c r="H235" i="43"/>
  <c r="H236" i="43"/>
  <c r="H237" i="43"/>
  <c r="H238" i="43"/>
  <c r="H239" i="43"/>
  <c r="H240" i="43"/>
  <c r="H241" i="43"/>
  <c r="H231" i="43"/>
  <c r="H223" i="43"/>
  <c r="H224" i="43"/>
  <c r="H225" i="43"/>
  <c r="H226" i="43"/>
  <c r="H227" i="43"/>
  <c r="H228" i="43"/>
  <c r="H222" i="43"/>
  <c r="H188" i="43"/>
  <c r="H189" i="43"/>
  <c r="H190" i="43"/>
  <c r="H191" i="43"/>
  <c r="H192" i="43"/>
  <c r="H193" i="43"/>
  <c r="H194" i="43"/>
  <c r="H195" i="43"/>
  <c r="H196" i="43"/>
  <c r="H197" i="43"/>
  <c r="H198" i="43"/>
  <c r="H199" i="43"/>
  <c r="H200" i="43"/>
  <c r="H201" i="43"/>
  <c r="H202" i="43"/>
  <c r="H203" i="43"/>
  <c r="H204" i="43"/>
  <c r="H205" i="43"/>
  <c r="H206" i="43"/>
  <c r="H207" i="43"/>
  <c r="H208" i="43"/>
  <c r="H209" i="43"/>
  <c r="H210" i="43"/>
  <c r="H211" i="43"/>
  <c r="H212" i="43"/>
  <c r="H213" i="43"/>
  <c r="H214" i="43"/>
  <c r="H215" i="43"/>
  <c r="H216" i="43"/>
  <c r="H217" i="43"/>
  <c r="H218" i="43"/>
  <c r="H219" i="43"/>
  <c r="H187" i="43"/>
  <c r="H181" i="43"/>
  <c r="H182" i="43"/>
  <c r="H183" i="43"/>
  <c r="H184" i="43"/>
  <c r="H180" i="43"/>
  <c r="H134" i="43"/>
  <c r="H135" i="43"/>
  <c r="H136" i="43"/>
  <c r="H137" i="43"/>
  <c r="H138" i="43"/>
  <c r="H139" i="43"/>
  <c r="H140" i="43"/>
  <c r="H141" i="43"/>
  <c r="H142" i="43"/>
  <c r="H143" i="43"/>
  <c r="H144" i="43"/>
  <c r="H145" i="43"/>
  <c r="H146" i="43"/>
  <c r="H147" i="43"/>
  <c r="H148" i="43"/>
  <c r="H149" i="43"/>
  <c r="H150" i="43"/>
  <c r="H151" i="43"/>
  <c r="H152" i="43"/>
  <c r="H153" i="43"/>
  <c r="H154" i="43"/>
  <c r="H155" i="43"/>
  <c r="H156" i="43"/>
  <c r="H157" i="43"/>
  <c r="H158" i="43"/>
  <c r="H159" i="43"/>
  <c r="H160" i="43"/>
  <c r="H161" i="43"/>
  <c r="H162" i="43"/>
  <c r="H163" i="43"/>
  <c r="H164" i="43"/>
  <c r="H165" i="43"/>
  <c r="H166" i="43"/>
  <c r="H167" i="43"/>
  <c r="H168" i="43"/>
  <c r="H169" i="43"/>
  <c r="H170" i="43"/>
  <c r="H171" i="43"/>
  <c r="H172" i="43"/>
  <c r="H173" i="43"/>
  <c r="H174" i="43"/>
  <c r="H175" i="43"/>
  <c r="H176" i="43"/>
  <c r="H177" i="43"/>
  <c r="H133" i="43"/>
  <c r="H106" i="43"/>
  <c r="H107" i="43"/>
  <c r="H108" i="43"/>
  <c r="H109" i="43"/>
  <c r="H110" i="43"/>
  <c r="H111" i="43"/>
  <c r="H112" i="43"/>
  <c r="H113" i="43"/>
  <c r="H114" i="43"/>
  <c r="H115" i="43"/>
  <c r="H116" i="43"/>
  <c r="H117" i="43"/>
  <c r="H118" i="43"/>
  <c r="H119" i="43"/>
  <c r="H120" i="43"/>
  <c r="H121" i="43"/>
  <c r="H122" i="43"/>
  <c r="H123" i="43"/>
  <c r="H124" i="43"/>
  <c r="H125" i="43"/>
  <c r="H126" i="43"/>
  <c r="H127" i="43"/>
  <c r="H128" i="43"/>
  <c r="H129" i="43"/>
  <c r="H130" i="43"/>
  <c r="H131" i="43"/>
  <c r="H105" i="43"/>
  <c r="H79" i="43"/>
  <c r="H80" i="43"/>
  <c r="H81" i="43"/>
  <c r="H82" i="43"/>
  <c r="H83" i="43"/>
  <c r="H84" i="43"/>
  <c r="H85" i="43"/>
  <c r="H86" i="43"/>
  <c r="H87" i="43"/>
  <c r="H88" i="43"/>
  <c r="H89" i="43"/>
  <c r="H90" i="43"/>
  <c r="H91" i="43"/>
  <c r="H92" i="43"/>
  <c r="H93" i="43"/>
  <c r="H94" i="43"/>
  <c r="H95" i="43"/>
  <c r="H96" i="43"/>
  <c r="H97" i="43"/>
  <c r="H98" i="43"/>
  <c r="H99" i="43"/>
  <c r="H100" i="43"/>
  <c r="H101" i="43"/>
  <c r="H102" i="43"/>
  <c r="H78" i="43"/>
  <c r="H76" i="43"/>
  <c r="H75" i="43"/>
  <c r="H57" i="43"/>
  <c r="H58" i="43"/>
  <c r="H59" i="43"/>
  <c r="H60" i="43"/>
  <c r="H61" i="43"/>
  <c r="H62" i="43"/>
  <c r="H63" i="43"/>
  <c r="H64" i="43"/>
  <c r="H65" i="43"/>
  <c r="H66" i="43"/>
  <c r="H67" i="43"/>
  <c r="H68" i="43"/>
  <c r="H69" i="43"/>
  <c r="H70" i="43"/>
  <c r="H71" i="43"/>
  <c r="H72" i="43"/>
  <c r="H56" i="43"/>
  <c r="H48" i="43"/>
  <c r="H49" i="43"/>
  <c r="H50" i="43"/>
  <c r="H51" i="43"/>
  <c r="H52" i="43"/>
  <c r="H53" i="43"/>
  <c r="H54" i="43"/>
  <c r="H47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26" i="43"/>
  <c r="H20" i="43"/>
  <c r="H21" i="43"/>
  <c r="H22" i="43"/>
  <c r="H23" i="43"/>
  <c r="H24" i="43"/>
  <c r="H19" i="43"/>
  <c r="H15" i="43"/>
  <c r="H16" i="43"/>
  <c r="H14" i="43"/>
  <c r="H11" i="43"/>
  <c r="H10" i="43"/>
  <c r="I118" i="43" l="1"/>
  <c r="I225" i="43" l="1"/>
  <c r="I219" i="43" l="1"/>
  <c r="I218" i="43"/>
  <c r="I217" i="43"/>
  <c r="I216" i="43"/>
  <c r="I215" i="43"/>
  <c r="I214" i="43"/>
  <c r="F213" i="43"/>
  <c r="I267" i="43"/>
  <c r="I266" i="43"/>
  <c r="I265" i="43"/>
  <c r="I264" i="43"/>
  <c r="I263" i="43"/>
  <c r="I262" i="43"/>
  <c r="I261" i="43"/>
  <c r="I260" i="43"/>
  <c r="I213" i="43" l="1"/>
  <c r="I323" i="43" l="1"/>
  <c r="I325" i="43"/>
  <c r="I326" i="43"/>
  <c r="I327" i="43"/>
  <c r="I328" i="43"/>
  <c r="I329" i="43"/>
  <c r="I330" i="43"/>
  <c r="I331" i="43"/>
  <c r="I332" i="43"/>
  <c r="I333" i="43"/>
  <c r="I334" i="43"/>
  <c r="I154" i="43" l="1"/>
  <c r="I148" i="43"/>
  <c r="I149" i="43"/>
  <c r="I150" i="43"/>
  <c r="I151" i="43"/>
  <c r="I152" i="43"/>
  <c r="I153" i="43"/>
  <c r="I37" i="43"/>
  <c r="I39" i="43"/>
  <c r="I40" i="43"/>
  <c r="I38" i="43"/>
  <c r="I224" i="43" l="1"/>
  <c r="I101" i="43"/>
  <c r="I119" i="43"/>
  <c r="I117" i="43"/>
  <c r="I36" i="43" l="1"/>
  <c r="I316" i="43" l="1"/>
  <c r="I317" i="43"/>
  <c r="I318" i="43"/>
  <c r="I319" i="43"/>
  <c r="I306" i="43" l="1"/>
  <c r="I289" i="43"/>
  <c r="I236" i="43" l="1"/>
  <c r="I237" i="43"/>
  <c r="I238" i="43"/>
  <c r="I239" i="43"/>
  <c r="I240" i="43"/>
  <c r="I208" i="43" l="1"/>
  <c r="I209" i="43"/>
  <c r="I207" i="43"/>
  <c r="I166" i="43" l="1"/>
  <c r="I10" i="43" l="1"/>
  <c r="I11" i="43"/>
  <c r="I12" i="43" l="1"/>
  <c r="I335" i="43"/>
  <c r="I322" i="43"/>
  <c r="I320" i="43"/>
  <c r="I315" i="43"/>
  <c r="I314" i="43"/>
  <c r="I313" i="43"/>
  <c r="I312" i="43"/>
  <c r="I311" i="43"/>
  <c r="I310" i="43"/>
  <c r="I309" i="43"/>
  <c r="I308" i="43"/>
  <c r="I307" i="43"/>
  <c r="I305" i="43"/>
  <c r="I304" i="43"/>
  <c r="I302" i="43"/>
  <c r="I301" i="43"/>
  <c r="I300" i="43"/>
  <c r="I295" i="43"/>
  <c r="I294" i="43"/>
  <c r="I293" i="43"/>
  <c r="I292" i="43"/>
  <c r="I291" i="43"/>
  <c r="I290" i="43"/>
  <c r="I288" i="43"/>
  <c r="I287" i="43"/>
  <c r="I286" i="43"/>
  <c r="I285" i="43"/>
  <c r="I284" i="43"/>
  <c r="I283" i="43"/>
  <c r="I282" i="43"/>
  <c r="I281" i="43"/>
  <c r="I280" i="43"/>
  <c r="I279" i="43"/>
  <c r="I278" i="43"/>
  <c r="I277" i="43"/>
  <c r="I276" i="43"/>
  <c r="I275" i="43"/>
  <c r="I274" i="43"/>
  <c r="I273" i="43"/>
  <c r="I271" i="43"/>
  <c r="I259" i="43"/>
  <c r="I258" i="43"/>
  <c r="I257" i="43"/>
  <c r="I256" i="43"/>
  <c r="I255" i="43"/>
  <c r="I254" i="43"/>
  <c r="I253" i="43"/>
  <c r="I252" i="43"/>
  <c r="I251" i="43"/>
  <c r="I250" i="43"/>
  <c r="I249" i="43"/>
  <c r="I245" i="43"/>
  <c r="I244" i="43"/>
  <c r="I243" i="43"/>
  <c r="I241" i="43"/>
  <c r="I234" i="43"/>
  <c r="I233" i="43"/>
  <c r="I228" i="43"/>
  <c r="I227" i="43"/>
  <c r="I226" i="43"/>
  <c r="I203" i="43"/>
  <c r="I202" i="43"/>
  <c r="I201" i="43"/>
  <c r="I200" i="43"/>
  <c r="I199" i="43"/>
  <c r="I198" i="43"/>
  <c r="I197" i="43"/>
  <c r="I196" i="43"/>
  <c r="I195" i="43"/>
  <c r="I194" i="43"/>
  <c r="I193" i="43"/>
  <c r="I192" i="43"/>
  <c r="I191" i="43"/>
  <c r="I190" i="43"/>
  <c r="I189" i="43"/>
  <c r="I188" i="43"/>
  <c r="I183" i="43"/>
  <c r="I177" i="43"/>
  <c r="I174" i="43"/>
  <c r="I165" i="43"/>
  <c r="I164" i="43"/>
  <c r="I163" i="43"/>
  <c r="I162" i="43"/>
  <c r="I161" i="43"/>
  <c r="I160" i="43"/>
  <c r="I159" i="43"/>
  <c r="I158" i="43"/>
  <c r="I157" i="43"/>
  <c r="I156" i="43"/>
  <c r="I155" i="43"/>
  <c r="I147" i="43"/>
  <c r="I146" i="43"/>
  <c r="I145" i="43"/>
  <c r="I144" i="43"/>
  <c r="I143" i="43"/>
  <c r="I142" i="43"/>
  <c r="I141" i="43"/>
  <c r="I140" i="43"/>
  <c r="I139" i="43"/>
  <c r="I138" i="43"/>
  <c r="I137" i="43"/>
  <c r="I136" i="43"/>
  <c r="I135" i="43"/>
  <c r="I134" i="43"/>
  <c r="I133" i="43"/>
  <c r="I128" i="43"/>
  <c r="I126" i="43"/>
  <c r="I125" i="43"/>
  <c r="I124" i="43"/>
  <c r="I122" i="43"/>
  <c r="I114" i="43"/>
  <c r="I111" i="43"/>
  <c r="I109" i="43"/>
  <c r="I107" i="43"/>
  <c r="I106" i="43"/>
  <c r="I99" i="43"/>
  <c r="I98" i="43"/>
  <c r="I97" i="43"/>
  <c r="I96" i="43"/>
  <c r="I95" i="43"/>
  <c r="I94" i="43"/>
  <c r="I93" i="43"/>
  <c r="I92" i="43"/>
  <c r="I91" i="43"/>
  <c r="I90" i="43"/>
  <c r="I89" i="43"/>
  <c r="I88" i="43"/>
  <c r="I87" i="43"/>
  <c r="I86" i="43"/>
  <c r="I85" i="43"/>
  <c r="I84" i="43"/>
  <c r="I83" i="43"/>
  <c r="I82" i="43"/>
  <c r="I81" i="43"/>
  <c r="I80" i="43"/>
  <c r="I79" i="43"/>
  <c r="I78" i="43"/>
  <c r="I72" i="43"/>
  <c r="I69" i="43"/>
  <c r="I68" i="43"/>
  <c r="I67" i="43"/>
  <c r="I66" i="43"/>
  <c r="I65" i="43"/>
  <c r="I64" i="43"/>
  <c r="I63" i="43"/>
  <c r="I62" i="43"/>
  <c r="I61" i="43"/>
  <c r="I60" i="43"/>
  <c r="I59" i="43"/>
  <c r="I58" i="43"/>
  <c r="I57" i="43"/>
  <c r="I56" i="43"/>
  <c r="I54" i="43"/>
  <c r="I52" i="43"/>
  <c r="I51" i="43"/>
  <c r="I50" i="43"/>
  <c r="I47" i="43"/>
  <c r="I44" i="43"/>
  <c r="I43" i="43"/>
  <c r="I42" i="43"/>
  <c r="I41" i="43"/>
  <c r="I35" i="43"/>
  <c r="I34" i="43"/>
  <c r="I33" i="43"/>
  <c r="I32" i="43"/>
  <c r="I31" i="43"/>
  <c r="I30" i="43"/>
  <c r="I29" i="43"/>
  <c r="I28" i="43"/>
  <c r="I27" i="43"/>
  <c r="I26" i="43"/>
  <c r="I19" i="43"/>
  <c r="I16" i="43"/>
  <c r="I15" i="43"/>
  <c r="I14" i="43"/>
  <c r="I17" i="43" l="1"/>
  <c r="F176" i="43"/>
  <c r="I176" i="43" s="1"/>
  <c r="F175" i="43"/>
  <c r="I175" i="43" s="1"/>
  <c r="I303" i="43"/>
  <c r="F102" i="43"/>
  <c r="I102" i="43" s="1"/>
  <c r="F297" i="43"/>
  <c r="I297" i="43" s="1"/>
  <c r="F296" i="43"/>
  <c r="I296" i="43" s="1"/>
  <c r="F100" i="43"/>
  <c r="I100" i="43" s="1"/>
  <c r="F130" i="43" l="1"/>
  <c r="I130" i="43" s="1"/>
  <c r="F105" i="43"/>
  <c r="F49" i="43"/>
  <c r="I49" i="43" s="1"/>
  <c r="I105" i="43" l="1"/>
  <c r="F113" i="43"/>
  <c r="F116" i="43"/>
  <c r="F115" i="43" l="1"/>
  <c r="I115" i="43" s="1"/>
  <c r="I116" i="43"/>
  <c r="F112" i="43"/>
  <c r="I112" i="43" s="1"/>
  <c r="I113" i="43"/>
  <c r="I121" i="43"/>
  <c r="F110" i="43"/>
  <c r="I110" i="43" s="1"/>
  <c r="I123" i="43" l="1"/>
  <c r="F108" i="43" l="1"/>
  <c r="I108" i="43" s="1"/>
  <c r="F321" i="43"/>
  <c r="I321" i="43" s="1"/>
  <c r="I336" i="43" s="1"/>
  <c r="F212" i="43" l="1"/>
  <c r="I212" i="43" s="1"/>
  <c r="F210" i="43"/>
  <c r="I210" i="43" s="1"/>
  <c r="I206" i="43"/>
  <c r="F205" i="43"/>
  <c r="I205" i="43" s="1"/>
  <c r="F204" i="43"/>
  <c r="I204" i="43" s="1"/>
  <c r="F187" i="43"/>
  <c r="I187" i="43" s="1"/>
  <c r="F48" i="43" l="1"/>
  <c r="I48" i="43" s="1"/>
  <c r="F223" i="43" l="1"/>
  <c r="F235" i="43"/>
  <c r="I235" i="43" s="1"/>
  <c r="I172" i="43"/>
  <c r="F170" i="43"/>
  <c r="I170" i="43" s="1"/>
  <c r="F167" i="43"/>
  <c r="I167" i="43" s="1"/>
  <c r="I223" i="43" l="1"/>
  <c r="F71" i="43"/>
  <c r="I71" i="43" s="1"/>
  <c r="F75" i="43"/>
  <c r="I75" i="43" s="1"/>
  <c r="F169" i="43" l="1"/>
  <c r="I169" i="43" s="1"/>
  <c r="F168" i="43"/>
  <c r="I168" i="43" s="1"/>
  <c r="I173" i="43"/>
  <c r="F131" i="43"/>
  <c r="I131" i="43" s="1"/>
  <c r="F129" i="43"/>
  <c r="I129" i="43" s="1"/>
  <c r="F184" i="43"/>
  <c r="I184" i="43" s="1"/>
  <c r="I182" i="43"/>
  <c r="F181" i="43"/>
  <c r="I181" i="43" s="1"/>
  <c r="F180" i="43"/>
  <c r="I180" i="43" s="1"/>
  <c r="F127" i="43"/>
  <c r="I127" i="43" s="1"/>
  <c r="F120" i="43"/>
  <c r="I120" i="43" s="1"/>
  <c r="F70" i="43"/>
  <c r="I70" i="43" s="1"/>
  <c r="F53" i="43"/>
  <c r="I53" i="43" s="1"/>
  <c r="F23" i="43"/>
  <c r="I23" i="43" s="1"/>
  <c r="F22" i="43"/>
  <c r="I22" i="43" s="1"/>
  <c r="F21" i="43"/>
  <c r="I21" i="43" s="1"/>
  <c r="I24" i="43"/>
  <c r="F20" i="43"/>
  <c r="I20" i="43" s="1"/>
  <c r="F76" i="43"/>
  <c r="I76" i="43" s="1"/>
  <c r="I103" i="43" s="1"/>
  <c r="F222" i="43"/>
  <c r="I222" i="43" s="1"/>
  <c r="F232" i="43"/>
  <c r="I232" i="43" s="1"/>
  <c r="F231" i="43"/>
  <c r="F248" i="43"/>
  <c r="I248" i="43" s="1"/>
  <c r="F270" i="43"/>
  <c r="I270" i="43" s="1"/>
  <c r="I298" i="43" s="1"/>
  <c r="I171" i="43" l="1"/>
  <c r="I178" i="43" s="1"/>
  <c r="I45" i="43"/>
  <c r="I185" i="43"/>
  <c r="I73" i="43"/>
  <c r="I231" i="43"/>
  <c r="I246" i="43" s="1"/>
  <c r="F211" i="43"/>
  <c r="I211" i="43" s="1"/>
  <c r="I220" i="43" s="1"/>
  <c r="I268" i="43" l="1"/>
  <c r="I229" i="43"/>
  <c r="I337" i="43" l="1"/>
  <c r="J118" i="43" l="1"/>
  <c r="J225" i="43"/>
  <c r="J213" i="43"/>
  <c r="J219" i="43"/>
  <c r="J216" i="43"/>
  <c r="J214" i="43"/>
  <c r="J215" i="43"/>
  <c r="J217" i="43"/>
  <c r="J218" i="43"/>
  <c r="J265" i="43"/>
  <c r="J266" i="43"/>
  <c r="J267" i="43"/>
  <c r="J262" i="43"/>
  <c r="J261" i="43"/>
  <c r="J263" i="43"/>
  <c r="J264" i="43"/>
  <c r="J229" i="43"/>
  <c r="J260" i="43"/>
  <c r="J337" i="43"/>
  <c r="J30" i="43"/>
  <c r="J47" i="43"/>
  <c r="J64" i="43"/>
  <c r="J81" i="43"/>
  <c r="J97" i="43"/>
  <c r="J114" i="43"/>
  <c r="J131" i="43"/>
  <c r="J148" i="43"/>
  <c r="J164" i="43"/>
  <c r="J181" i="43"/>
  <c r="J198" i="43"/>
  <c r="J220" i="43"/>
  <c r="J238" i="43"/>
  <c r="J255" i="43"/>
  <c r="J280" i="43"/>
  <c r="J296" i="43"/>
  <c r="J313" i="43"/>
  <c r="J11" i="43"/>
  <c r="J27" i="43"/>
  <c r="J43" i="43"/>
  <c r="J61" i="43"/>
  <c r="J78" i="43"/>
  <c r="J94" i="43"/>
  <c r="J111" i="43"/>
  <c r="J128" i="43"/>
  <c r="J145" i="43"/>
  <c r="J161" i="43"/>
  <c r="J177" i="43"/>
  <c r="J195" i="43"/>
  <c r="J211" i="43"/>
  <c r="J235" i="43"/>
  <c r="J252" i="43"/>
  <c r="J277" i="43"/>
  <c r="J293" i="43"/>
  <c r="J310" i="43"/>
  <c r="J327" i="43"/>
  <c r="J24" i="43"/>
  <c r="J40" i="43"/>
  <c r="J58" i="43"/>
  <c r="J75" i="43"/>
  <c r="J91" i="43"/>
  <c r="J108" i="43"/>
  <c r="J125" i="43"/>
  <c r="J142" i="43"/>
  <c r="J158" i="43"/>
  <c r="J174" i="43"/>
  <c r="J196" i="43"/>
  <c r="J212" i="43"/>
  <c r="J236" i="43"/>
  <c r="J253" i="43"/>
  <c r="J278" i="43"/>
  <c r="J294" i="43"/>
  <c r="J311" i="43"/>
  <c r="J328" i="43"/>
  <c r="J10" i="43"/>
  <c r="J29" i="43"/>
  <c r="J45" i="43"/>
  <c r="J63" i="43"/>
  <c r="J80" i="43"/>
  <c r="J96" i="43"/>
  <c r="J113" i="43"/>
  <c r="J135" i="43"/>
  <c r="J151" i="43"/>
  <c r="J167" i="43"/>
  <c r="J184" i="43"/>
  <c r="J201" i="43"/>
  <c r="J224" i="43"/>
  <c r="J241" i="43"/>
  <c r="J258" i="43"/>
  <c r="J283" i="43"/>
  <c r="J300" i="43"/>
  <c r="J316" i="43"/>
  <c r="J333" i="43"/>
  <c r="J117" i="43"/>
  <c r="J17" i="43"/>
  <c r="J34" i="43"/>
  <c r="J51" i="43"/>
  <c r="J68" i="43"/>
  <c r="J85" i="43"/>
  <c r="J101" i="43"/>
  <c r="J119" i="43"/>
  <c r="J136" i="43"/>
  <c r="J152" i="43"/>
  <c r="J168" i="43"/>
  <c r="J185" i="43"/>
  <c r="J202" i="43"/>
  <c r="J226" i="43"/>
  <c r="J242" i="43"/>
  <c r="J259" i="43"/>
  <c r="J284" i="43"/>
  <c r="J301" i="43"/>
  <c r="J317" i="43"/>
  <c r="J14" i="43"/>
  <c r="J31" i="43"/>
  <c r="J48" i="43"/>
  <c r="J65" i="43"/>
  <c r="J82" i="43"/>
  <c r="J98" i="43"/>
  <c r="J115" i="43"/>
  <c r="J133" i="43"/>
  <c r="J149" i="43"/>
  <c r="J165" i="43"/>
  <c r="J182" i="43"/>
  <c r="J199" i="43"/>
  <c r="J222" i="43"/>
  <c r="J239" i="43"/>
  <c r="J256" i="43"/>
  <c r="J281" i="43"/>
  <c r="J297" i="43"/>
  <c r="J314" i="43"/>
  <c r="J331" i="43"/>
  <c r="J28" i="43"/>
  <c r="J44" i="43"/>
  <c r="J62" i="43"/>
  <c r="J79" i="43"/>
  <c r="J95" i="43"/>
  <c r="J112" i="43"/>
  <c r="J129" i="43"/>
  <c r="J146" i="43"/>
  <c r="J162" i="43"/>
  <c r="J183" i="43"/>
  <c r="J200" i="43"/>
  <c r="J223" i="43"/>
  <c r="J240" i="43"/>
  <c r="J257" i="43"/>
  <c r="J282" i="43"/>
  <c r="J298" i="43"/>
  <c r="J315" i="43"/>
  <c r="J332" i="43"/>
  <c r="J16" i="43"/>
  <c r="J33" i="43"/>
  <c r="J50" i="43"/>
  <c r="J67" i="43"/>
  <c r="J84" i="43"/>
  <c r="J100" i="43"/>
  <c r="J122" i="43"/>
  <c r="J139" i="43"/>
  <c r="J155" i="43"/>
  <c r="J171" i="43"/>
  <c r="J189" i="43"/>
  <c r="J205" i="43"/>
  <c r="J245" i="43"/>
  <c r="J270" i="43"/>
  <c r="J287" i="43"/>
  <c r="J304" i="43"/>
  <c r="J320" i="43"/>
  <c r="J12" i="43"/>
  <c r="J22" i="43"/>
  <c r="J38" i="43"/>
  <c r="J56" i="43"/>
  <c r="J72" i="43"/>
  <c r="J89" i="43"/>
  <c r="J106" i="43"/>
  <c r="J123" i="43"/>
  <c r="J140" i="43"/>
  <c r="J156" i="43"/>
  <c r="J172" i="43"/>
  <c r="J190" i="43"/>
  <c r="J206" i="43"/>
  <c r="J246" i="43"/>
  <c r="J271" i="43"/>
  <c r="J288" i="43"/>
  <c r="J305" i="43"/>
  <c r="J321" i="43"/>
  <c r="J19" i="43"/>
  <c r="J35" i="43"/>
  <c r="J52" i="43"/>
  <c r="J69" i="43"/>
  <c r="J86" i="43"/>
  <c r="J102" i="43"/>
  <c r="J120" i="43"/>
  <c r="J137" i="43"/>
  <c r="J153" i="43"/>
  <c r="J169" i="43"/>
  <c r="J187" i="43"/>
  <c r="J203" i="43"/>
  <c r="J227" i="43"/>
  <c r="J243" i="43"/>
  <c r="J285" i="43"/>
  <c r="J302" i="43"/>
  <c r="J318" i="43"/>
  <c r="J15" i="43"/>
  <c r="J32" i="43"/>
  <c r="J49" i="43"/>
  <c r="J66" i="43"/>
  <c r="J83" i="43"/>
  <c r="J99" i="43"/>
  <c r="J116" i="43"/>
  <c r="J134" i="43"/>
  <c r="J150" i="43"/>
  <c r="J166" i="43"/>
  <c r="J188" i="43"/>
  <c r="J204" i="43"/>
  <c r="J228" i="43"/>
  <c r="J244" i="43"/>
  <c r="J268" i="43"/>
  <c r="J286" i="43"/>
  <c r="J303" i="43"/>
  <c r="J319" i="43"/>
  <c r="J336" i="43"/>
  <c r="J21" i="43"/>
  <c r="J37" i="43"/>
  <c r="J54" i="43"/>
  <c r="J71" i="43"/>
  <c r="J88" i="43"/>
  <c r="J105" i="43"/>
  <c r="J126" i="43"/>
  <c r="J143" i="43"/>
  <c r="J159" i="43"/>
  <c r="J175" i="43"/>
  <c r="J193" i="43"/>
  <c r="J209" i="43"/>
  <c r="J233" i="43"/>
  <c r="J250" i="43"/>
  <c r="J275" i="43"/>
  <c r="J291" i="43"/>
  <c r="J308" i="43"/>
  <c r="J325" i="43"/>
  <c r="J330" i="43"/>
  <c r="J178" i="43"/>
  <c r="J26" i="43"/>
  <c r="J42" i="43"/>
  <c r="J60" i="43"/>
  <c r="J77" i="43"/>
  <c r="J93" i="43"/>
  <c r="J110" i="43"/>
  <c r="J127" i="43"/>
  <c r="J144" i="43"/>
  <c r="J160" i="43"/>
  <c r="J176" i="43"/>
  <c r="J194" i="43"/>
  <c r="J210" i="43"/>
  <c r="J234" i="43"/>
  <c r="J251" i="43"/>
  <c r="J276" i="43"/>
  <c r="J292" i="43"/>
  <c r="J309" i="43"/>
  <c r="J326" i="43"/>
  <c r="J23" i="43"/>
  <c r="J39" i="43"/>
  <c r="J57" i="43"/>
  <c r="J73" i="43"/>
  <c r="J90" i="43"/>
  <c r="J107" i="43"/>
  <c r="J124" i="43"/>
  <c r="J141" i="43"/>
  <c r="J157" i="43"/>
  <c r="J173" i="43"/>
  <c r="J191" i="43"/>
  <c r="J207" i="43"/>
  <c r="J231" i="43"/>
  <c r="J248" i="43"/>
  <c r="J273" i="43"/>
  <c r="J289" i="43"/>
  <c r="J306" i="43"/>
  <c r="J322" i="43"/>
  <c r="J20" i="43"/>
  <c r="J36" i="43"/>
  <c r="J53" i="43"/>
  <c r="J70" i="43"/>
  <c r="J87" i="43"/>
  <c r="J103" i="43"/>
  <c r="J121" i="43"/>
  <c r="J138" i="43"/>
  <c r="J154" i="43"/>
  <c r="J170" i="43"/>
  <c r="J192" i="43"/>
  <c r="J208" i="43"/>
  <c r="J232" i="43"/>
  <c r="J249" i="43"/>
  <c r="J274" i="43"/>
  <c r="J290" i="43"/>
  <c r="J307" i="43"/>
  <c r="J323" i="43"/>
  <c r="J334" i="43"/>
  <c r="J25" i="43"/>
  <c r="J41" i="43"/>
  <c r="J59" i="43"/>
  <c r="J76" i="43"/>
  <c r="J92" i="43"/>
  <c r="J109" i="43"/>
  <c r="J130" i="43"/>
  <c r="J147" i="43"/>
  <c r="J163" i="43"/>
  <c r="J180" i="43"/>
  <c r="J197" i="43"/>
  <c r="J237" i="43"/>
  <c r="J254" i="43"/>
  <c r="J279" i="43"/>
  <c r="J295" i="43"/>
  <c r="J312" i="43"/>
  <c r="J329" i="43"/>
  <c r="J335" i="43"/>
</calcChain>
</file>

<file path=xl/sharedStrings.xml><?xml version="1.0" encoding="utf-8"?>
<sst xmlns="http://schemas.openxmlformats.org/spreadsheetml/2006/main" count="1533" uniqueCount="662">
  <si>
    <t>OBRA:</t>
  </si>
  <si>
    <t>LOCAL:</t>
  </si>
  <si>
    <t>ITEM</t>
  </si>
  <si>
    <t>UNID.</t>
  </si>
  <si>
    <t>QUANT.</t>
  </si>
  <si>
    <t>TOTAL GERAL</t>
  </si>
  <si>
    <t>Reboco</t>
  </si>
  <si>
    <t>Chapisco</t>
  </si>
  <si>
    <t>SUB TOTAL 10</t>
  </si>
  <si>
    <t>SUB TOTAL 11</t>
  </si>
  <si>
    <t>SUB TOTAL 12</t>
  </si>
  <si>
    <t>SUB TOTAL 13</t>
  </si>
  <si>
    <t>1.1</t>
  </si>
  <si>
    <t>SUB TOTAL 01</t>
  </si>
  <si>
    <t>SUB TOTAL 02</t>
  </si>
  <si>
    <t>1.2</t>
  </si>
  <si>
    <t>2.1</t>
  </si>
  <si>
    <t>2.2</t>
  </si>
  <si>
    <t>2.3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</si>
  <si>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</si>
  <si>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</si>
  <si>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</si>
  <si>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</si>
  <si>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</si>
  <si>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</si>
  <si>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</si>
  <si>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</si>
  <si>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</si>
  <si>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</si>
  <si>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</si>
  <si>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</si>
  <si>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</si>
  <si>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</si>
  <si>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</si>
  <si>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</si>
  <si>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PLANILHA ORÇAMENTÁRIA</t>
  </si>
  <si>
    <t>CLIENTE:</t>
  </si>
  <si>
    <t>5.1</t>
  </si>
  <si>
    <t>5.2</t>
  </si>
  <si>
    <t>5.3</t>
  </si>
  <si>
    <t>5.4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</si>
  <si>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</si>
  <si>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</si>
  <si>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</si>
  <si>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</si>
  <si>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</si>
  <si>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</si>
  <si>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</si>
  <si>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</si>
  <si>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</si>
  <si>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</si>
  <si>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</si>
  <si>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</si>
  <si>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</si>
  <si>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</si>
  <si>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</si>
  <si>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</si>
  <si>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7.1</t>
  </si>
  <si>
    <t>7.2</t>
  </si>
  <si>
    <t>7.3</t>
  </si>
  <si>
    <t>7.4</t>
  </si>
  <si>
    <t>8.1</t>
  </si>
  <si>
    <t>9.1</t>
  </si>
  <si>
    <t>9.2</t>
  </si>
  <si>
    <t>9.3</t>
  </si>
  <si>
    <t>9.4</t>
  </si>
  <si>
    <t>9.5</t>
  </si>
  <si>
    <t>9.6</t>
  </si>
  <si>
    <t>9.7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</si>
  <si>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</si>
  <si>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</si>
  <si>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</si>
  <si>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</si>
  <si>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</si>
  <si>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</si>
  <si>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</si>
  <si>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</si>
  <si>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</si>
  <si>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</si>
  <si>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</si>
  <si>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11.1</t>
  </si>
  <si>
    <t>12.1</t>
  </si>
  <si>
    <t>13.1</t>
  </si>
  <si>
    <t>6.17</t>
  </si>
  <si>
    <t>13.2</t>
  </si>
  <si>
    <t>SUB TOTAL 03</t>
  </si>
  <si>
    <t>SUB TOTAL 04</t>
  </si>
  <si>
    <t>SUB TOTAL 05</t>
  </si>
  <si>
    <t>SUB TOTAL 06</t>
  </si>
  <si>
    <t>SUB TOTAL 07</t>
  </si>
  <si>
    <t>SUB TOTAL 08</t>
  </si>
  <si>
    <t>SUB TOTAL 09</t>
  </si>
  <si>
    <t>PLENARINHO</t>
  </si>
  <si>
    <t>RECEPÇÂO 2</t>
  </si>
  <si>
    <t>RECEPÇÂO 1</t>
  </si>
  <si>
    <t>WC. ACESSÍVEL (GABINETE DOS VEREADORES)</t>
  </si>
  <si>
    <t>PASSARELA DO GABINETE DOS VEREADORES AO PLENÁRIO</t>
  </si>
  <si>
    <t>Instalação de Porta de Madeira</t>
  </si>
  <si>
    <t>7.5</t>
  </si>
  <si>
    <t>8.2</t>
  </si>
  <si>
    <t>8.3</t>
  </si>
  <si>
    <t>8.4</t>
  </si>
  <si>
    <t>8.5</t>
  </si>
  <si>
    <t>8.6</t>
  </si>
  <si>
    <t>8.7</t>
  </si>
  <si>
    <t>8.8</t>
  </si>
  <si>
    <t>8.9</t>
  </si>
  <si>
    <t>SALA DE SOM / EXPOSIÇÃO</t>
  </si>
  <si>
    <t>LAVANDERIA/DEPÓSITO / PLENARINHO</t>
  </si>
  <si>
    <t>11.2</t>
  </si>
  <si>
    <t>11.3</t>
  </si>
  <si>
    <t>11.4</t>
  </si>
  <si>
    <t>11.5</t>
  </si>
  <si>
    <t>11.6</t>
  </si>
  <si>
    <t>Rua Humaíta,1167 - Centro</t>
  </si>
  <si>
    <t>PLENÁRIO</t>
  </si>
  <si>
    <t>SEM BDI</t>
  </si>
  <si>
    <t>COM BDI</t>
  </si>
  <si>
    <t>DESCRIÇÃO DOS SERVIÇOS/MATERIAL</t>
  </si>
  <si>
    <t>FONTE</t>
  </si>
  <si>
    <t>CÓDIGO</t>
  </si>
  <si>
    <t>ACESSO JUNTO À ESCADA DO PLENÁRIO</t>
  </si>
  <si>
    <t>DEMAIS AMBIENTES/ AREA EXTERNA / GARAGEM</t>
  </si>
  <si>
    <t>REFORMA E ADEQUAÇÃO DA CÂMARA DOS VEREADORES DE INDAIATUBA</t>
  </si>
  <si>
    <t>PREÇO UNITÁRIO</t>
  </si>
  <si>
    <t>Fechamento em caxilho de alumínio com porta</t>
  </si>
  <si>
    <t>CÂMARA DOS VEREADORES DE INDAIATUBA</t>
  </si>
  <si>
    <t>CANTEIRO DE OBRAS</t>
  </si>
  <si>
    <t>M</t>
  </si>
  <si>
    <t>04.09.020</t>
  </si>
  <si>
    <t>6.18</t>
  </si>
  <si>
    <t>6.19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</si>
  <si>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</si>
  <si>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</si>
  <si>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</si>
  <si>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</si>
  <si>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</si>
  <si>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</si>
  <si>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</si>
  <si>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</si>
  <si>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</si>
  <si>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</si>
  <si>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</si>
  <si>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</si>
  <si>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</si>
  <si>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</si>
  <si>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</si>
  <si>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</si>
  <si>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</t>
  </si>
  <si>
    <t>6.38</t>
  </si>
  <si>
    <t>6.39</t>
  </si>
  <si>
    <t>6.40</t>
  </si>
  <si>
    <t>6.41</t>
  </si>
  <si>
    <t>6.42</t>
  </si>
  <si>
    <t>6.43</t>
  </si>
  <si>
    <t>8.10</t>
  </si>
  <si>
    <t>8.11</t>
  </si>
  <si>
    <t>8.12</t>
  </si>
  <si>
    <t>8.13</t>
  </si>
  <si>
    <t>12.2</t>
  </si>
  <si>
    <t>12.3</t>
  </si>
  <si>
    <t>13.3</t>
  </si>
  <si>
    <t>13.4</t>
  </si>
  <si>
    <t>13.5</t>
  </si>
  <si>
    <t>13.6</t>
  </si>
  <si>
    <t>8.14</t>
  </si>
  <si>
    <t>13.7</t>
  </si>
  <si>
    <t>13.8</t>
  </si>
  <si>
    <t>13.9</t>
  </si>
  <si>
    <t>8.15</t>
  </si>
  <si>
    <t>13.10</t>
  </si>
  <si>
    <t>13.11</t>
  </si>
  <si>
    <t>13.12</t>
  </si>
  <si>
    <t>13.13</t>
  </si>
  <si>
    <t>13.14</t>
  </si>
  <si>
    <t>13.15</t>
  </si>
  <si>
    <t>13.16</t>
  </si>
  <si>
    <t>13.17</t>
  </si>
  <si>
    <t>13.18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</si>
  <si>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</si>
  <si>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</si>
  <si>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</si>
  <si>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</si>
  <si>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</si>
  <si>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</si>
  <si>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</si>
  <si>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</si>
  <si>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</si>
  <si>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3.7.10</t>
  </si>
  <si>
    <t>3.7.11</t>
  </si>
  <si>
    <t>3.7.12</t>
  </si>
  <si>
    <t>3.7.13</t>
  </si>
  <si>
    <t>3.7.14</t>
  </si>
  <si>
    <t>3.7.15</t>
  </si>
  <si>
    <t>13.19</t>
  </si>
  <si>
    <t>13.20</t>
  </si>
  <si>
    <t>17.02.020</t>
  </si>
  <si>
    <t>17.02.120</t>
  </si>
  <si>
    <t>17.02.220</t>
  </si>
  <si>
    <t>03.02.040</t>
  </si>
  <si>
    <t>25.01.080</t>
  </si>
  <si>
    <t>30.08.040</t>
  </si>
  <si>
    <t>44.03.180</t>
  </si>
  <si>
    <t>44.03.050</t>
  </si>
  <si>
    <t>44.03.310</t>
  </si>
  <si>
    <t>44.20.280</t>
  </si>
  <si>
    <t>30.01.010</t>
  </si>
  <si>
    <t>8.16</t>
  </si>
  <si>
    <t>8.17</t>
  </si>
  <si>
    <t>8.18</t>
  </si>
  <si>
    <t>8.19</t>
  </si>
  <si>
    <t>8.20</t>
  </si>
  <si>
    <t>8.21</t>
  </si>
  <si>
    <t>8.22</t>
  </si>
  <si>
    <t>03.04.020</t>
  </si>
  <si>
    <t>18.06.142</t>
  </si>
  <si>
    <t>18.06.400</t>
  </si>
  <si>
    <t>11.7</t>
  </si>
  <si>
    <t>11.8</t>
  </si>
  <si>
    <t>11.9</t>
  </si>
  <si>
    <t>11.10</t>
  </si>
  <si>
    <t>11.11</t>
  </si>
  <si>
    <t>11.12</t>
  </si>
  <si>
    <t>11.13</t>
  </si>
  <si>
    <t>11.01.320</t>
  </si>
  <si>
    <t>11.16.220</t>
  </si>
  <si>
    <t>11.20.050</t>
  </si>
  <si>
    <t>13.2.1</t>
  </si>
  <si>
    <t>13.2.3</t>
  </si>
  <si>
    <t>13.2.4</t>
  </si>
  <si>
    <t>13.2.5</t>
  </si>
  <si>
    <t>13.2.6</t>
  </si>
  <si>
    <t>18.06.143</t>
  </si>
  <si>
    <t>BDI</t>
  </si>
  <si>
    <t xml:space="preserve">ADMINISTRAÇÃO LOCAL </t>
  </si>
  <si>
    <t>SINAPI</t>
  </si>
  <si>
    <t>H</t>
  </si>
  <si>
    <t>Engenheiro civil de obra pleno com encargos complementares</t>
  </si>
  <si>
    <t>Encarregado Geral de obras com encargos complementares</t>
  </si>
  <si>
    <t>M³</t>
  </si>
  <si>
    <t>M²</t>
  </si>
  <si>
    <t>UN</t>
  </si>
  <si>
    <t>Elevador de uso restrito a pessoas com mobilidade reduzida com 02 paradas, capacidade de 225 kg - uso interno em alvenaria</t>
  </si>
  <si>
    <t>Demolição manual de alvenaria de elevação ou elemento vazado, incluindo revestimento</t>
  </si>
  <si>
    <t>Retirada de esquadria metálica em geral</t>
  </si>
  <si>
    <t>Emboço comum</t>
  </si>
  <si>
    <t>Peitoril e/ou soleira em granito, espessura de 2 cm e largura de 20 a 30cm, acabamento jateado</t>
  </si>
  <si>
    <t>19.01.442</t>
  </si>
  <si>
    <t>INSTALAÇÃO ELÉTRICA</t>
  </si>
  <si>
    <t>Cabo de cobre de 2,5 mm², isolamento 750 V - isolação em PVC 70°C - Azul</t>
  </si>
  <si>
    <t>Cabo de cobre de 2,5 mm², isolamento 750 V - isolação em PVC 70°C - branco</t>
  </si>
  <si>
    <t>Cabo de cobre de 2,5 mm², isolamento 750 V - isolação em PVC 70°C - Preto</t>
  </si>
  <si>
    <t>Cabo de cobre de 2,5 mm², isolamento 750 V - isolação em PVC 70°C - Verde</t>
  </si>
  <si>
    <t>39.02.016</t>
  </si>
  <si>
    <t>39.02.040</t>
  </si>
  <si>
    <t>Cabo de cobre de 10 mm², isolamento 750 V - isolação em PVC 70°C - Preto</t>
  </si>
  <si>
    <t>Cabo de cobre de 10 mm², isolamento 750 V - isolação em PVC 70°C - Verde</t>
  </si>
  <si>
    <t>41.31.010</t>
  </si>
  <si>
    <t>Luminária LED retangular de embutir com difusor translúcido, 4000 K, fluxo luminoso de 3520 a 3700 lm, potência de 31 a 37 W</t>
  </si>
  <si>
    <t>Bloco autônomo de iluminação de emergência com autonomia mínima de 1 hora, equipado com 2 lâmpadas de 11 W</t>
  </si>
  <si>
    <t>50.05.260</t>
  </si>
  <si>
    <t>40.07.010</t>
  </si>
  <si>
    <t>Eletroduto de PVC corrugado flexível reforçado, diâmetro externo de 25 mm</t>
  </si>
  <si>
    <t>38.19.210</t>
  </si>
  <si>
    <t>Tomada 2P+T de 10 A - 250 V, completa</t>
  </si>
  <si>
    <t>40.04.450</t>
  </si>
  <si>
    <t>40.04.460</t>
  </si>
  <si>
    <t>Tomada 2P+T de 20 A - 250 V, completa</t>
  </si>
  <si>
    <t>CJ</t>
  </si>
  <si>
    <t>Tomada RJ 11 para telefone, sem placa</t>
  </si>
  <si>
    <t>40.04.090</t>
  </si>
  <si>
    <t>Interruptor com 2 teclas paralelo e placa</t>
  </si>
  <si>
    <t>40.05.100</t>
  </si>
  <si>
    <t>Caixa em PVC de 4´ x 2´</t>
  </si>
  <si>
    <t>Retirada de folha de esquadria em madeira</t>
  </si>
  <si>
    <t>04.08.020</t>
  </si>
  <si>
    <t>Argamassa de proteção com argila expandida</t>
  </si>
  <si>
    <t>17.01.010</t>
  </si>
  <si>
    <t>Retirada de piso em material sintético assentado a cola (plurigoma)</t>
  </si>
  <si>
    <t>04.06.020</t>
  </si>
  <si>
    <t>Divisória em placas duplas de gesso acartonado, resistência ao fogo 120 minutos, espessura 130/70mm - 2RF / 2RF</t>
  </si>
  <si>
    <t>14.30.870</t>
  </si>
  <si>
    <t>Retirada de peça ou acessório complementar em geral de esquadria (cadeiras)</t>
  </si>
  <si>
    <t>04.10.080</t>
  </si>
  <si>
    <t>23.12.001</t>
  </si>
  <si>
    <t>Porta lisa de madeira, interna "PIM", para acabamento em pintura, padrão dimensional médio,com ferragens, completo - 80 x 210 cm</t>
  </si>
  <si>
    <t>4.9.1</t>
  </si>
  <si>
    <t>4.9.2</t>
  </si>
  <si>
    <t>4.9.3</t>
  </si>
  <si>
    <t>4.9.4</t>
  </si>
  <si>
    <t>4.9.5</t>
  </si>
  <si>
    <t>4.9.6</t>
  </si>
  <si>
    <t>4.9.7</t>
  </si>
  <si>
    <t>4.9.8</t>
  </si>
  <si>
    <t>4.9.9</t>
  </si>
  <si>
    <t>4.9.10</t>
  </si>
  <si>
    <t>4.9.12</t>
  </si>
  <si>
    <t>4.9.13</t>
  </si>
  <si>
    <t>4.9.14</t>
  </si>
  <si>
    <t>4.9.15</t>
  </si>
  <si>
    <t>4.9.16</t>
  </si>
  <si>
    <t>Retirada de esquadria em vidro</t>
  </si>
  <si>
    <t>04.14.040</t>
  </si>
  <si>
    <t>4.9.17</t>
  </si>
  <si>
    <t>Revestimento em borracha sintética preta, espessura de 4 mm - colado (plurigoma)</t>
  </si>
  <si>
    <t>21.01.100</t>
  </si>
  <si>
    <t>Caixilho em alumínio para pele de vidro, tipo fachada</t>
  </si>
  <si>
    <t>25.01.450</t>
  </si>
  <si>
    <t>5.3.1</t>
  </si>
  <si>
    <t>5.3.2</t>
  </si>
  <si>
    <t>5.3.3</t>
  </si>
  <si>
    <t>5.3.4</t>
  </si>
  <si>
    <t>5.3.5</t>
  </si>
  <si>
    <t>5.3.6</t>
  </si>
  <si>
    <t>5.3.7</t>
  </si>
  <si>
    <t>5.3.8</t>
  </si>
  <si>
    <t>5.3.9</t>
  </si>
  <si>
    <t>5.3.10</t>
  </si>
  <si>
    <t>5.3.11</t>
  </si>
  <si>
    <t>5.3.12</t>
  </si>
  <si>
    <t>5.3.13</t>
  </si>
  <si>
    <t>5.3.14</t>
  </si>
  <si>
    <t>5.3.15</t>
  </si>
  <si>
    <t>5.3.16</t>
  </si>
  <si>
    <t>5.3.17</t>
  </si>
  <si>
    <t>5.3.18</t>
  </si>
  <si>
    <t>5.3.19</t>
  </si>
  <si>
    <t>5.3.20</t>
  </si>
  <si>
    <t>5.3.21</t>
  </si>
  <si>
    <t>5.3.22</t>
  </si>
  <si>
    <t>36.20.060</t>
  </si>
  <si>
    <t>Braçadeira para fixação de eletroduto, até 4´ (1.1/2")</t>
  </si>
  <si>
    <t>Braçadeira para fixação de eletroduto, até 4´(3/4")</t>
  </si>
  <si>
    <t>41.31.064</t>
  </si>
  <si>
    <t>Luminária LED quadrada de sobrepor com refletor e aletas em alumínio de alto brilho, 4000 K, fluxo luminoso de 3211 a 3930 lm, potência de 31 a 37 W</t>
  </si>
  <si>
    <t>Condulete metálico de 1 1/2´</t>
  </si>
  <si>
    <t>40.06.100</t>
  </si>
  <si>
    <t>Condulete metálico de 3/4´</t>
  </si>
  <si>
    <t>40.06.040</t>
  </si>
  <si>
    <t>Eletroduto galvanizado, médio de 1 1/2´ - com acessórios</t>
  </si>
  <si>
    <t>38.04.100</t>
  </si>
  <si>
    <t>Eletroduto galvanizado, médio de 3/4´ - com acessórios</t>
  </si>
  <si>
    <t>38.04.040</t>
  </si>
  <si>
    <t>Interruptor com 1 tecla simples e placa</t>
  </si>
  <si>
    <t>40.05.020</t>
  </si>
  <si>
    <t>Tomada RJ 45 para rede de dados, com placa</t>
  </si>
  <si>
    <t>40.04.096</t>
  </si>
  <si>
    <t>37.13.840</t>
  </si>
  <si>
    <t>37.13.800</t>
  </si>
  <si>
    <t>Mini-disjuntor termomagnético, bipolar 220/380 V, corrente de 10 A até 32 A  (20A)</t>
  </si>
  <si>
    <t>Mini-disjuntor termomagnético, unipolar 127/220 V, corrente de 10 A até 32 A (20A)</t>
  </si>
  <si>
    <t>Mini-disjuntor termomagnético, unipolar 127/220 V, corrente de 10 A até 32 A (16A)</t>
  </si>
  <si>
    <t>Mini-disjuntor termomagnético, tripolar 220/380 V, corrente de 40 A até 50 A</t>
  </si>
  <si>
    <t>37.13.890</t>
  </si>
  <si>
    <t>Ar condicionado a frio, tipo split parede com capacidade de 18.000 BTU/h</t>
  </si>
  <si>
    <t>43.07.340</t>
  </si>
  <si>
    <t>Demolição manual de revestimento cerâmico, incluindo a base</t>
  </si>
  <si>
    <t>Demolição manual de revestimento em massa de piso</t>
  </si>
  <si>
    <t>03.03.060</t>
  </si>
  <si>
    <t>Plantio de grama esmeralda em placas (jardins e canteiros)</t>
  </si>
  <si>
    <t>34.02.100</t>
  </si>
  <si>
    <t>Locação de obra de edificação</t>
  </si>
  <si>
    <t>02.10.020</t>
  </si>
  <si>
    <t>Escavação manual em solo de 1ª e 2ª categoria em campo aberto</t>
  </si>
  <si>
    <t>06.01.020</t>
  </si>
  <si>
    <t>09.02.020</t>
  </si>
  <si>
    <t>Forma plana em compensado para estrutura convencional (muro e elevador)</t>
  </si>
  <si>
    <t>Armadura em barra de aço CA-50 (A ou B) fyk = 500 Mpa  (muro e elevador)</t>
  </si>
  <si>
    <t>10.01.040</t>
  </si>
  <si>
    <t>Concreto usinado, fck = 25 MPa</t>
  </si>
  <si>
    <t>11.01.130</t>
  </si>
  <si>
    <t>Forma plana em compensado para estrutura aparente - Superestrutura</t>
  </si>
  <si>
    <t>09.02.040</t>
  </si>
  <si>
    <t>Armadura em barra de aço CA-50 (A ou B) fyk = 500 Mpa - Superestrutura</t>
  </si>
  <si>
    <t>Concreto usinado, fck = 25 Mpa - Superestrutura</t>
  </si>
  <si>
    <t>KG</t>
  </si>
  <si>
    <t>Pré-laje em painel pré-fabricado treliçado, com EPS, H= 12 cm (elevador)</t>
  </si>
  <si>
    <t>13.05.084</t>
  </si>
  <si>
    <t>Tubo de PVC rígido PxB com virola e anel de borracha, linha esgoto série reforçada ´R´, DN= 75 mm, inclusive conexões (condutores)</t>
  </si>
  <si>
    <t>46.03.040</t>
  </si>
  <si>
    <t>04.07.020</t>
  </si>
  <si>
    <t>Retirada de forro qualquer em placas ou tiras fixadas (cobertura policarbonato)</t>
  </si>
  <si>
    <t>Retirada de guarda-corpo ou gradil em geral</t>
  </si>
  <si>
    <t>04.09.100</t>
  </si>
  <si>
    <t>Alvenaria de bloco de concreto estrutural 14 x 19 x 39 cm - classe A</t>
  </si>
  <si>
    <t>14.11.261</t>
  </si>
  <si>
    <t>Eletroduto de PVC corrugado flexível reforçado, diâmetro externo de 32 mm</t>
  </si>
  <si>
    <t>38.19.220</t>
  </si>
  <si>
    <t>Placa 4X2"</t>
  </si>
  <si>
    <t>Placa 4x4'</t>
  </si>
  <si>
    <t>40.20.120</t>
  </si>
  <si>
    <t>40.20.140</t>
  </si>
  <si>
    <t>Placa cerâmica esmaltada antiderrapante PEI-5 para área interna com saída para o exterior grupo de absorção BIIa, resistência química A, assentado com argamassa colante industrializada</t>
  </si>
  <si>
    <t>Rodapé em placa cerâmica esmaltada antiderrapante PEI-5 para área interna com saída para o exterior, grupo de absorção BIIa, resistência química A, assentado com argamassa colante industrializada</t>
  </si>
  <si>
    <t>Rejuntamento em placas cerâmicas com cimento branco, juntas acima de 3 até 5 mm</t>
  </si>
  <si>
    <t>18.06.510</t>
  </si>
  <si>
    <t>Rejuntamento de rodapé em placas cerâmicas com argamassa industrializada para rejunte, altura até 10 cm, juntas acima de 3 até 5 mm</t>
  </si>
  <si>
    <t>Forro em placa de gesso liso fixo</t>
  </si>
  <si>
    <t>22.02.010</t>
  </si>
  <si>
    <t>Telhamento com telha metálica termoacústica  E = 30 MM, com até 2 águas , incluso içamento . AF_07/2019</t>
  </si>
  <si>
    <t xml:space="preserve">Vidro liso transparente de 4 mm </t>
  </si>
  <si>
    <t>26.01.040</t>
  </si>
  <si>
    <t>Vidro liso laminado incolor de 10 mm (cobertura)</t>
  </si>
  <si>
    <t>26.01.170</t>
  </si>
  <si>
    <t>Porta lisa com batente madeira, 2 folhas - 140 x 210 cm</t>
  </si>
  <si>
    <t>23.09.630</t>
  </si>
  <si>
    <t>Caixilho em alumínio fixo, sob medida</t>
  </si>
  <si>
    <t>25.01.020</t>
  </si>
  <si>
    <t>Retirada de revestimento em pedra, granito ou mármore, em piso</t>
  </si>
  <si>
    <t>04.04.020</t>
  </si>
  <si>
    <t>Retirada de esquadria em vidro (readequação)</t>
  </si>
  <si>
    <t xml:space="preserve">Kit porta de madeira para pintura semi-oca (leve ou média), padrão médio , 80X210 cm, espessura de  3,5 cm, itens inclusos: dobradiças,montagem e instalação do batente,fechadura com execução do furo  - fornecimento e instalação . AF_08/2015 </t>
  </si>
  <si>
    <t>Tubo de PVC rígido soldável marrom, DN= 25 mm, (3/4´), inclusive conexões</t>
  </si>
  <si>
    <t>46.01.020</t>
  </si>
  <si>
    <t>46.02.010</t>
  </si>
  <si>
    <t>Tubo de PVC rígido branco, pontas lisas, soldável, linha esgoto série normal, DN= 40 mm, inclusive conexões</t>
  </si>
  <si>
    <t>Tubo de PVC rígido branco PxB com virola e anel de borracha, linha esgoto série normal, DN= 50mm, inclusive conexões</t>
  </si>
  <si>
    <t>46.02.050</t>
  </si>
  <si>
    <t>Tubo de PVC rígido branco PxB com virola e anel de borracha, linha esgoto série normal, DN=100 mm, inclusive conexões</t>
  </si>
  <si>
    <t>46.02.070</t>
  </si>
  <si>
    <t>Lavatório de louça para canto sem coluna para pessoas com mobilidade reduzida</t>
  </si>
  <si>
    <t>Bacia sifonada de louça para pessoas com mobilidade reduzida - capacidade de 6 litros</t>
  </si>
  <si>
    <t>30.08.060</t>
  </si>
  <si>
    <t>Dispenser toalheiro em ABS, para folhas</t>
  </si>
  <si>
    <t>Dispenser papel higiênico em ABS para rolão 300 / 600 m, com visor</t>
  </si>
  <si>
    <t>Válvula de metal cromado de 1 1/2´</t>
  </si>
  <si>
    <t>44.20.640</t>
  </si>
  <si>
    <t>Sifão de metal cromado de 1 1/2´ x 2´</t>
  </si>
  <si>
    <t>44.20.200</t>
  </si>
  <si>
    <t>Engate flexível metálico DN= 1/2´</t>
  </si>
  <si>
    <t>44.20.100</t>
  </si>
  <si>
    <t>Torneira de mesa para lavatório, acionamento hidromecânico, com registro integrado regulador de vazão, em latão cromado, DN= 1/2´</t>
  </si>
  <si>
    <t>Tampa de plástico para bacia sanitária</t>
  </si>
  <si>
    <t>Barra de apoio reta, para pessoas com mobilidade reduzida, em tubo de aço inoxidável de 1 1/2´</t>
  </si>
  <si>
    <t>8.23</t>
  </si>
  <si>
    <t>8.24</t>
  </si>
  <si>
    <t>8.25</t>
  </si>
  <si>
    <t>8.26</t>
  </si>
  <si>
    <t>8.27</t>
  </si>
  <si>
    <t>Revestimento cerâmico para paredes internas com placa tipo esmaltada extra de dimensões  20X20 cm aplicadas em ambientes de área maior que 5 m² na altura interna das paredes. AF_06/2014</t>
  </si>
  <si>
    <t>Demolição manual de forro em gesso, inclusive sistema de fixação</t>
  </si>
  <si>
    <t>03.08.060</t>
  </si>
  <si>
    <t>Revestimento em granito, espessura de 2 cm, acabamento polido (rampa)</t>
  </si>
  <si>
    <t>19.01.022</t>
  </si>
  <si>
    <t>Tanque de louça com coluna de 30 litros</t>
  </si>
  <si>
    <t>44.01.310</t>
  </si>
  <si>
    <t>INSTALAÇÃO HIDRÁULICA</t>
  </si>
  <si>
    <t>Registro de gaveta em latão fundido cromado com canopla, DN= 3/4´ - linha especial</t>
  </si>
  <si>
    <t>47.02.020</t>
  </si>
  <si>
    <t>WC  ALMOXARIFADO</t>
  </si>
  <si>
    <t>Chuveiro elétrico de 5.500 W / 220 V em PVC</t>
  </si>
  <si>
    <t>43.02.140</t>
  </si>
  <si>
    <t>Bacia sifonada de louça sem tampa - 6 litros</t>
  </si>
  <si>
    <t>44.01.050</t>
  </si>
  <si>
    <t>Lavatório de louça com coluna</t>
  </si>
  <si>
    <t>44.01.110</t>
  </si>
  <si>
    <t>Torneira de mesa para lavatório compacta, acionamento hidromecânico, em latão cromado, DN=1/2´</t>
  </si>
  <si>
    <t>44.03.480</t>
  </si>
  <si>
    <t>Vidro liso transparente de 4 mm</t>
  </si>
  <si>
    <t>Vidro liso transparente de 4 mm m²</t>
  </si>
  <si>
    <t>12.3.1</t>
  </si>
  <si>
    <t>12.3.2</t>
  </si>
  <si>
    <t>12.3.3</t>
  </si>
  <si>
    <t>12.3.4</t>
  </si>
  <si>
    <t>12.3.5</t>
  </si>
  <si>
    <t>12.3.6</t>
  </si>
  <si>
    <t>12.3.7</t>
  </si>
  <si>
    <t>12.3.8</t>
  </si>
  <si>
    <t>12.3.9</t>
  </si>
  <si>
    <t>12.3.10</t>
  </si>
  <si>
    <t>12.3.11</t>
  </si>
  <si>
    <t>12.3.12</t>
  </si>
  <si>
    <t>12.3.13</t>
  </si>
  <si>
    <t>12.3.14</t>
  </si>
  <si>
    <t>12.3.15</t>
  </si>
  <si>
    <t>12.3.16</t>
  </si>
  <si>
    <t>12.3.17</t>
  </si>
  <si>
    <t>12.3.18</t>
  </si>
  <si>
    <t>12.3.19</t>
  </si>
  <si>
    <t>12.3.20</t>
  </si>
  <si>
    <t>12.3.21</t>
  </si>
  <si>
    <t>12.3.22</t>
  </si>
  <si>
    <t>12.3.23</t>
  </si>
  <si>
    <t>12.3.24</t>
  </si>
  <si>
    <t>12.3.25</t>
  </si>
  <si>
    <t>10.12</t>
  </si>
  <si>
    <t>10.12.1</t>
  </si>
  <si>
    <t>10.12.2</t>
  </si>
  <si>
    <t>10.12.3</t>
  </si>
  <si>
    <t>03.01.020</t>
  </si>
  <si>
    <t>Demolição manual de concreto simples (E = 15 cm)</t>
  </si>
  <si>
    <t>Concreto usinado, fck = 30 MPa - para bombeamento</t>
  </si>
  <si>
    <t>Lona plástica</t>
  </si>
  <si>
    <t>11.18.060</t>
  </si>
  <si>
    <t>Lançamento e adensamento de concreto ou massa por bombeamento</t>
  </si>
  <si>
    <t>11.16.080</t>
  </si>
  <si>
    <t>Nivelamento de piso em concreto com acabadora de superfície</t>
  </si>
  <si>
    <t>Corte de junta de dilatação, com serra de disco diamantado para pisos</t>
  </si>
  <si>
    <t>Forma em madeira comum para estrutura</t>
  </si>
  <si>
    <t>09.01.030</t>
  </si>
  <si>
    <t>33.06.020</t>
  </si>
  <si>
    <t>33.10.030</t>
  </si>
  <si>
    <t>28.20.860</t>
  </si>
  <si>
    <t>Veda porta/veda fresta com escova em alumínio branco (rev. Caixilhos)</t>
  </si>
  <si>
    <t>Placa cerâmica esmaltada antiderrapante PEI-5 para área interna com saída para o exterior grupo de absorção BIIa, resistência química A, assentado com argamassa colante industrializada       (depósito mat. Limpeza)</t>
  </si>
  <si>
    <t>Caixa sifonada, PVC, DN 100 X 100 X 50 mm, junta elástica, fornecida e instalada em ramal de descarga ou ramal de esgoto sanitário. AF_12/2014</t>
  </si>
  <si>
    <t>Impermeabilização em argamassa polimérica para umidade e água de percolação (reservatório)</t>
  </si>
  <si>
    <t>32.17.030</t>
  </si>
  <si>
    <t>Impermeabilização em argamassa polimérica para umidade e água de percolação (paredes)</t>
  </si>
  <si>
    <t>Demolição manual de concreto simples (abertura tampa reservatório)</t>
  </si>
  <si>
    <t>Demolição manual de concreto simples (calçada)</t>
  </si>
  <si>
    <t>Limpeza final da obra</t>
  </si>
  <si>
    <t>55.01.020</t>
  </si>
  <si>
    <t>Guarda-corpo com vidro de 8 mm, em tubo de aço galvanizado, diâmetro 1 1/2´</t>
  </si>
  <si>
    <t>24.06.030</t>
  </si>
  <si>
    <t>41.31.087</t>
  </si>
  <si>
    <t>Luminária LED redonda de sobrepor com difusor recuado translucido, 4000 K, fluxo luminoso de 1900 a 2000 lm, potência de 17 a 19 W (arandela)</t>
  </si>
  <si>
    <t>Retirada de esquadria metálica em geral  (tampa reservatório)</t>
  </si>
  <si>
    <t>Recolocação de esquadrias metálicas</t>
  </si>
  <si>
    <t>24.20.020</t>
  </si>
  <si>
    <t>Porta de abrir em alumínio com pintura eletrostática, sob medida - cor branca</t>
  </si>
  <si>
    <t>25.02.300</t>
  </si>
  <si>
    <t>Calha, rufo, afins em chapa galvanizada nº 24 - corte 0,40 m</t>
  </si>
  <si>
    <t>Plataforma para elevação até 2,00m, nas dimensões de 900 x 1400 mm, capacidade de 250 Kg - percurso superior a 1,00 m de altura</t>
  </si>
  <si>
    <t>Fechamento em vidro laminado para caixa de elevador</t>
  </si>
  <si>
    <t>Vidro temperado incolor de 8 mm</t>
  </si>
  <si>
    <t>26.02.040</t>
  </si>
  <si>
    <t>61.01.800</t>
  </si>
  <si>
    <t xml:space="preserve">Chapisco </t>
  </si>
  <si>
    <t>Remoção de tubulação hidráulica em geral, incluindo conexões, caixas e ralos</t>
  </si>
  <si>
    <t>04.30.060</t>
  </si>
  <si>
    <t>Retirada de aparelho de ar condicionado portátil</t>
  </si>
  <si>
    <t>04.35.050</t>
  </si>
  <si>
    <t>Disjuntor termomagnético, tripolar 220/380 V, corrente de 10 A até 50 A</t>
  </si>
  <si>
    <t>37.13.650</t>
  </si>
  <si>
    <t>Supressor de surto monofásico, Fase-Terra, In &gt; ou = 20 kA, Imax. de surto de 50 até 80 kA</t>
  </si>
  <si>
    <t>37.24.032</t>
  </si>
  <si>
    <t>Disjuntor termomagnético, unipolar 127/220 V, corrente de 10 A até 30 A</t>
  </si>
  <si>
    <t>Disjuntor termomagnético, bipolar 220/380 V, corrente de 10 A até 50 A</t>
  </si>
  <si>
    <t>37.13.630</t>
  </si>
  <si>
    <t>Barramento de cobre nu</t>
  </si>
  <si>
    <t>37.10.010</t>
  </si>
  <si>
    <t>Quadro Telebrás de embutir de 600 x 600 x 120 mm</t>
  </si>
  <si>
    <t>37.01.120</t>
  </si>
  <si>
    <t>3.7.16</t>
  </si>
  <si>
    <t>3.7.17</t>
  </si>
  <si>
    <t>3.7.18</t>
  </si>
  <si>
    <t>3.7.19</t>
  </si>
  <si>
    <t>37.13.600</t>
  </si>
  <si>
    <t>Dispositivo diferencial residual de 25 A x 30 mA - 4 polos</t>
  </si>
  <si>
    <t>37.17.074</t>
  </si>
  <si>
    <t>Chave seccionadora sob carga, tripolar, acionamento rotativo, com prolongador, sem porta-fusível, de 160 A</t>
  </si>
  <si>
    <t>37.14.300</t>
  </si>
  <si>
    <t>44.02.062</t>
  </si>
  <si>
    <t>Tampo/bancada em granito, com frontão, espessura de 2 cm, acabamento polido (Banheiro Feminino Plenario)</t>
  </si>
  <si>
    <t>Porta em ferro de abrir, para receber vidro, sob medida</t>
  </si>
  <si>
    <t>24.02.010</t>
  </si>
  <si>
    <t>5.5</t>
  </si>
  <si>
    <t>5.6</t>
  </si>
  <si>
    <t>02.02.150</t>
  </si>
  <si>
    <t>02.01.180</t>
  </si>
  <si>
    <t>02.08.020</t>
  </si>
  <si>
    <t>Locação de container tipo depósito - área mínima de 13,80 m² ( 1 unid. x 06 meses)</t>
  </si>
  <si>
    <t>Banheiro químico modelo Standard, com manutenção conforme exigências da CETESB (1 unid. X 06 meses)</t>
  </si>
  <si>
    <t>55.02.060</t>
  </si>
  <si>
    <t>Limpeza e desentupimento manual de tubulação de esgoto predial</t>
  </si>
  <si>
    <t>Tubo de PVC rígido branco PxB com virola e anel de borracha, linha esgoto série normal, DN= 50 mm, inclusive conexões</t>
  </si>
  <si>
    <t>03.08.040</t>
  </si>
  <si>
    <t>Demolição manual de forro qualquer, inclusive sistema de fixação/tarugamento</t>
  </si>
  <si>
    <t>03.03.040</t>
  </si>
  <si>
    <t>Demolição manual de revestimento em massa de parede ou teto</t>
  </si>
  <si>
    <t>17.02.040</t>
  </si>
  <si>
    <t>Chapisco com bianco</t>
  </si>
  <si>
    <t>6.20</t>
  </si>
  <si>
    <t>4.9.11</t>
  </si>
  <si>
    <t>13.2.2</t>
  </si>
  <si>
    <t>13.19.1</t>
  </si>
  <si>
    <t>13.19.2</t>
  </si>
  <si>
    <t>13.19.3</t>
  </si>
  <si>
    <t>13.19.4</t>
  </si>
  <si>
    <t>13.19.5</t>
  </si>
  <si>
    <t>13.19.6</t>
  </si>
  <si>
    <t>13.19.7</t>
  </si>
  <si>
    <t>13.19.8</t>
  </si>
  <si>
    <t>13.19.9</t>
  </si>
  <si>
    <t>13.19.10</t>
  </si>
  <si>
    <t>%</t>
  </si>
  <si>
    <t>UN x MÊS</t>
  </si>
  <si>
    <t>COTAÇÃO</t>
  </si>
  <si>
    <t>24.03.100</t>
  </si>
  <si>
    <t>Alçapão / tampa em chapa de ferro com porta cadeado (Hall Elevador)</t>
  </si>
  <si>
    <t>Placa de identificação para obras   ( 1,5 x 3,00 )m²</t>
  </si>
  <si>
    <t>Pintura acrílica para quadras e pisos cimentados</t>
  </si>
  <si>
    <t>Pintura com tinta acrílica antimofo em massa, inclusive preparo</t>
  </si>
  <si>
    <t>04.18.340</t>
  </si>
  <si>
    <t>Remoção de condulete</t>
  </si>
  <si>
    <t>11.14</t>
  </si>
  <si>
    <t>11.15</t>
  </si>
  <si>
    <t>11.16</t>
  </si>
  <si>
    <t>11.17</t>
  </si>
  <si>
    <t>11.18</t>
  </si>
  <si>
    <t>11.19</t>
  </si>
  <si>
    <t>11.20</t>
  </si>
  <si>
    <t>8.28</t>
  </si>
  <si>
    <t>8.29</t>
  </si>
  <si>
    <t>8.30</t>
  </si>
  <si>
    <t>8.31</t>
  </si>
  <si>
    <t>8.32</t>
  </si>
  <si>
    <t>8.33</t>
  </si>
  <si>
    <t>33.11.050</t>
  </si>
  <si>
    <t>Esmalte à base de água em madeira, inclusive preparo</t>
  </si>
  <si>
    <t>Argamassa de regularização e/ou proteção</t>
  </si>
  <si>
    <t>17.01.020</t>
  </si>
  <si>
    <t>EXECUÇÃO DE PASSEIO (CALÇADA) OU PISO DE CONCRETO COM CONCRETO MOLDADO IN LOCO, FEITO EM OBRA, ACABAMENTO CONVENCIONAL, ESPESSURA 8 CM, ARMADO</t>
  </si>
  <si>
    <t>10.02.020</t>
  </si>
  <si>
    <t>Armadura em tela soldada de aço</t>
  </si>
  <si>
    <t xml:space="preserve">Fabricação e instalação de passarela metálica conforme projeto, incluso pintura </t>
  </si>
  <si>
    <t>Piso em placas de granito (600x600x30mm)</t>
  </si>
  <si>
    <t>6.28.1</t>
  </si>
  <si>
    <t>6.28.2</t>
  </si>
  <si>
    <t>6.28.3</t>
  </si>
  <si>
    <t>6.28.4</t>
  </si>
  <si>
    <t>6.28.5</t>
  </si>
  <si>
    <t>6.28.6</t>
  </si>
  <si>
    <t>6.28.7</t>
  </si>
  <si>
    <t>6.28.8</t>
  </si>
  <si>
    <t>6.28.9</t>
  </si>
  <si>
    <t>6.28.10</t>
  </si>
  <si>
    <t>6.28.11</t>
  </si>
  <si>
    <t>6.28.12</t>
  </si>
  <si>
    <t>6.28.13</t>
  </si>
  <si>
    <t>6.28.14</t>
  </si>
  <si>
    <t>6.28.15</t>
  </si>
  <si>
    <t>6.28.16</t>
  </si>
  <si>
    <t>6.28.17</t>
  </si>
  <si>
    <t>6.28.18</t>
  </si>
  <si>
    <t>6.28.19</t>
  </si>
  <si>
    <t>6.28.20</t>
  </si>
  <si>
    <t>6.28.21</t>
  </si>
  <si>
    <t>6.28.22</t>
  </si>
  <si>
    <t>6.28.23</t>
  </si>
  <si>
    <t>6.28.24</t>
  </si>
  <si>
    <t>6.28.25</t>
  </si>
  <si>
    <t>6.28.26</t>
  </si>
  <si>
    <t>6.28.27</t>
  </si>
  <si>
    <t>6.28.28</t>
  </si>
  <si>
    <t>6.28.29</t>
  </si>
  <si>
    <t>6.44</t>
  </si>
  <si>
    <t>MANUTENÇÃO  WC  SALA DA PRESIDÊNCIA</t>
  </si>
  <si>
    <t>FONTE :</t>
  </si>
  <si>
    <t>16.33.022</t>
  </si>
  <si>
    <t>30.14.010</t>
  </si>
  <si>
    <t>30.14.040</t>
  </si>
  <si>
    <t>Placa cerâmica esmaltada antiderrapante PEI-5 para área interna com saída para o exterior grupo de absorvição BIIa, resistencia quimica A, assentado com argamassa colante industrializada .</t>
  </si>
  <si>
    <t>CDHU</t>
  </si>
  <si>
    <t>SINAPI - ABRIL/2021 e CDHU 182, TODOS DESONERADOS</t>
  </si>
  <si>
    <t>EMPRESA</t>
  </si>
  <si>
    <t xml:space="preserve">CNPJ: </t>
  </si>
  <si>
    <t>RESPONSÁVEL:</t>
  </si>
  <si>
    <t>ASSINATURA</t>
  </si>
  <si>
    <r>
      <t xml:space="preserve">TOTAL GERAL </t>
    </r>
    <r>
      <rPr>
        <b/>
        <sz val="16"/>
        <rFont val="Arial"/>
        <family val="2"/>
      </rPr>
      <t>(por extenso)</t>
    </r>
  </si>
  <si>
    <t>Local,  ________________________________ de _______________de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</si>
</sst>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0"/>
    <numFmt numFmtId="165" formatCode="00,000"/>
    <numFmt numFmtId="166" formatCode="#,##0.00_ ;\-#,##0.00\ "/>
    <numFmt numFmtId="167" formatCode="0.0000%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sz val="14"/>
      <color theme="1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2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19" fillId="0" borderId="0"/>
    <xf numFmtId="0" fontId="21" fillId="0" borderId="0"/>
    <xf numFmtId="43" fontId="22" fillId="0" borderId="0" applyFont="0" applyFill="0" applyBorder="0" applyAlignment="0" applyProtection="0"/>
  </cellStyleXfs>
  <cellXfs count="159">
    <xf numFmtId="0" fontId="0" fillId="0" borderId="0" xfId="0"/>
    <xf numFmtId="0" fontId="8" fillId="0" borderId="0" xfId="0" applyFont="1" applyAlignment="1" applyProtection="1">
      <alignment vertical="center"/>
    </xf>
    <xf numFmtId="0" fontId="10" fillId="0" borderId="6" xfId="0" applyFont="1" applyBorder="1" applyAlignment="1" applyProtection="1">
      <alignment horizontal="left" vertical="center" wrapText="1" readingOrder="1"/>
    </xf>
    <xf numFmtId="0" fontId="12" fillId="0" borderId="6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 readingOrder="1"/>
    </xf>
    <xf numFmtId="0" fontId="15" fillId="0" borderId="0" xfId="0" applyFont="1" applyAlignment="1" applyProtection="1">
      <alignment vertical="center"/>
    </xf>
    <xf numFmtId="1" fontId="10" fillId="3" borderId="6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vertical="center" wrapText="1"/>
    </xf>
    <xf numFmtId="0" fontId="15" fillId="3" borderId="7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165" fontId="10" fillId="0" borderId="6" xfId="0" applyNumberFormat="1" applyFont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justify" vertical="center" wrapText="1"/>
    </xf>
    <xf numFmtId="43" fontId="17" fillId="0" borderId="1" xfId="1" applyFont="1" applyFill="1" applyBorder="1" applyAlignment="1" applyProtection="1">
      <alignment horizontal="center" vertical="center" wrapText="1"/>
    </xf>
    <xf numFmtId="2" fontId="3" fillId="0" borderId="1" xfId="0" applyNumberFormat="1" applyFont="1" applyBorder="1" applyAlignment="1" applyProtection="1">
      <alignment horizontal="right" vertical="center" wrapText="1" readingOrder="1"/>
    </xf>
    <xf numFmtId="166" fontId="10" fillId="0" borderId="1" xfId="0" applyNumberFormat="1" applyFont="1" applyFill="1" applyBorder="1" applyAlignment="1" applyProtection="1">
      <alignment horizontal="right" vertical="center" wrapText="1"/>
    </xf>
    <xf numFmtId="167" fontId="15" fillId="0" borderId="7" xfId="0" applyNumberFormat="1" applyFont="1" applyBorder="1" applyAlignment="1" applyProtection="1">
      <alignment vertical="center"/>
    </xf>
    <xf numFmtId="43" fontId="7" fillId="3" borderId="1" xfId="0" applyNumberFormat="1" applyFont="1" applyFill="1" applyBorder="1" applyAlignment="1" applyProtection="1">
      <alignment vertical="center"/>
    </xf>
    <xf numFmtId="167" fontId="10" fillId="3" borderId="7" xfId="0" applyNumberFormat="1" applyFont="1" applyFill="1" applyBorder="1" applyAlignment="1" applyProtection="1">
      <alignment vertical="center"/>
    </xf>
    <xf numFmtId="167" fontId="15" fillId="3" borderId="7" xfId="0" applyNumberFormat="1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/>
    </xf>
    <xf numFmtId="0" fontId="13" fillId="0" borderId="1" xfId="0" quotePrefix="1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justify" vertical="center" wrapText="1"/>
    </xf>
    <xf numFmtId="0" fontId="11" fillId="0" borderId="1" xfId="0" applyFont="1" applyBorder="1" applyAlignment="1" applyProtection="1">
      <alignment horizontal="center" vertical="center" wrapText="1"/>
    </xf>
    <xf numFmtId="43" fontId="11" fillId="0" borderId="1" xfId="1" applyFont="1" applyFill="1" applyBorder="1" applyAlignment="1" applyProtection="1">
      <alignment horizontal="center" vertical="center" wrapText="1"/>
    </xf>
    <xf numFmtId="43" fontId="3" fillId="0" borderId="1" xfId="1" applyFont="1" applyBorder="1" applyAlignment="1" applyProtection="1">
      <alignment horizontal="right" vertical="center" wrapText="1" readingOrder="1"/>
    </xf>
    <xf numFmtId="166" fontId="10" fillId="0" borderId="1" xfId="0" applyNumberFormat="1" applyFont="1" applyBorder="1" applyAlignment="1" applyProtection="1">
      <alignment horizontal="right" vertical="center" wrapText="1"/>
    </xf>
    <xf numFmtId="0" fontId="10" fillId="0" borderId="0" xfId="0" applyFont="1" applyAlignment="1" applyProtection="1">
      <alignment horizontal="center" vertical="center"/>
    </xf>
    <xf numFmtId="43" fontId="11" fillId="0" borderId="1" xfId="0" applyNumberFormat="1" applyFont="1" applyBorder="1" applyAlignment="1" applyProtection="1">
      <alignment horizontal="left" vertical="center" wrapText="1"/>
    </xf>
    <xf numFmtId="0" fontId="10" fillId="3" borderId="6" xfId="0" applyFont="1" applyFill="1" applyBorder="1" applyAlignment="1" applyProtection="1">
      <alignment horizontal="center" vertical="center" wrapText="1" readingOrder="1"/>
    </xf>
    <xf numFmtId="0" fontId="7" fillId="3" borderId="1" xfId="0" applyFont="1" applyFill="1" applyBorder="1" applyAlignment="1" applyProtection="1">
      <alignment vertical="center" wrapText="1" readingOrder="1"/>
    </xf>
    <xf numFmtId="0" fontId="10" fillId="0" borderId="6" xfId="0" applyFont="1" applyFill="1" applyBorder="1" applyAlignment="1" applyProtection="1">
      <alignment horizontal="center" vertical="center" wrapText="1" readingOrder="1"/>
    </xf>
    <xf numFmtId="0" fontId="9" fillId="0" borderId="1" xfId="0" applyFont="1" applyFill="1" applyBorder="1" applyAlignment="1" applyProtection="1">
      <alignment horizontal="center" vertical="center" wrapText="1" readingOrder="1"/>
    </xf>
    <xf numFmtId="0" fontId="3" fillId="0" borderId="1" xfId="0" applyFont="1" applyFill="1" applyBorder="1" applyAlignment="1" applyProtection="1">
      <alignment horizontal="justify" vertical="center" wrapText="1" readingOrder="1"/>
    </xf>
    <xf numFmtId="0" fontId="3" fillId="0" borderId="1" xfId="0" applyFont="1" applyFill="1" applyBorder="1" applyAlignment="1" applyProtection="1">
      <alignment horizontal="center" vertical="center" wrapText="1" readingOrder="1"/>
    </xf>
    <xf numFmtId="43" fontId="8" fillId="0" borderId="1" xfId="1" applyFont="1" applyFill="1" applyBorder="1" applyAlignment="1" applyProtection="1">
      <alignment horizontal="right" vertical="center" wrapText="1" readingOrder="1"/>
    </xf>
    <xf numFmtId="0" fontId="8" fillId="0" borderId="0" xfId="0" applyFont="1" applyFill="1" applyAlignment="1" applyProtection="1">
      <alignment vertical="center"/>
    </xf>
    <xf numFmtId="0" fontId="4" fillId="0" borderId="1" xfId="0" applyFont="1" applyFill="1" applyBorder="1" applyAlignment="1" applyProtection="1">
      <alignment horizontal="justify" vertical="center" wrapText="1" readingOrder="1"/>
    </xf>
    <xf numFmtId="0" fontId="5" fillId="0" borderId="1" xfId="0" applyFont="1" applyFill="1" applyBorder="1" applyAlignment="1" applyProtection="1">
      <alignment horizontal="center" vertical="center" wrapText="1" readingOrder="1"/>
    </xf>
    <xf numFmtId="43" fontId="3" fillId="0" borderId="1" xfId="1" applyFont="1" applyFill="1" applyBorder="1" applyAlignment="1" applyProtection="1">
      <alignment horizontal="right" vertical="center" wrapText="1" readingOrder="1"/>
    </xf>
    <xf numFmtId="167" fontId="15" fillId="0" borderId="7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justify" vertical="center" wrapText="1" readingOrder="1"/>
    </xf>
    <xf numFmtId="43" fontId="8" fillId="0" borderId="0" xfId="0" applyNumberFormat="1" applyFont="1" applyAlignment="1" applyProtection="1">
      <alignment vertical="center"/>
    </xf>
    <xf numFmtId="0" fontId="0" fillId="3" borderId="1" xfId="0" applyFill="1" applyBorder="1" applyAlignment="1" applyProtection="1">
      <alignment vertical="center" wrapText="1" readingOrder="1"/>
    </xf>
    <xf numFmtId="0" fontId="10" fillId="0" borderId="6" xfId="0" applyFont="1" applyBorder="1" applyAlignment="1" applyProtection="1">
      <alignment horizontal="center" vertical="center" wrapText="1" readingOrder="1"/>
    </xf>
    <xf numFmtId="0" fontId="2" fillId="0" borderId="1" xfId="0" applyFont="1" applyFill="1" applyBorder="1" applyAlignment="1" applyProtection="1">
      <alignment horizontal="center" vertical="center" wrapText="1" readingOrder="1"/>
    </xf>
    <xf numFmtId="0" fontId="3" fillId="0" borderId="1" xfId="0" applyFont="1" applyBorder="1" applyAlignment="1" applyProtection="1">
      <alignment horizontal="center" vertical="center" wrapText="1" readingOrder="1"/>
    </xf>
    <xf numFmtId="43" fontId="8" fillId="0" borderId="1" xfId="1" applyFont="1" applyBorder="1" applyAlignment="1" applyProtection="1">
      <alignment horizontal="right" vertical="center" wrapText="1" readingOrder="1"/>
    </xf>
    <xf numFmtId="0" fontId="9" fillId="0" borderId="1" xfId="0" applyFont="1" applyBorder="1" applyAlignment="1" applyProtection="1">
      <alignment horizontal="center" vertical="center" wrapText="1" readingOrder="1"/>
    </xf>
    <xf numFmtId="4" fontId="7" fillId="3" borderId="1" xfId="0" applyNumberFormat="1" applyFont="1" applyFill="1" applyBorder="1" applyAlignment="1" applyProtection="1">
      <alignment vertical="center" wrapText="1" readingOrder="1"/>
    </xf>
    <xf numFmtId="0" fontId="3" fillId="0" borderId="1" xfId="0" applyFont="1" applyBorder="1" applyAlignment="1" applyProtection="1">
      <alignment horizontal="justify" vertical="center" wrapText="1" readingOrder="1"/>
    </xf>
    <xf numFmtId="0" fontId="4" fillId="0" borderId="1" xfId="0" applyFont="1" applyBorder="1" applyAlignment="1" applyProtection="1">
      <alignment horizontal="justify" vertical="center" wrapText="1" readingOrder="1"/>
    </xf>
    <xf numFmtId="0" fontId="16" fillId="4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justify" vertical="center" wrapText="1" readingOrder="1"/>
    </xf>
    <xf numFmtId="0" fontId="5" fillId="0" borderId="1" xfId="0" applyFont="1" applyFill="1" applyBorder="1" applyAlignment="1" applyProtection="1">
      <alignment horizontal="justify" vertical="center" wrapText="1" readingOrder="1"/>
    </xf>
    <xf numFmtId="0" fontId="13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 readingOrder="1"/>
    </xf>
    <xf numFmtId="43" fontId="11" fillId="0" borderId="1" xfId="1" applyFont="1" applyFill="1" applyBorder="1" applyAlignment="1" applyProtection="1">
      <alignment horizontal="right" vertical="center" wrapText="1" readingOrder="1"/>
    </xf>
    <xf numFmtId="166" fontId="12" fillId="0" borderId="1" xfId="0" applyNumberFormat="1" applyFont="1" applyFill="1" applyBorder="1" applyAlignment="1" applyProtection="1">
      <alignment horizontal="right" vertical="center" wrapText="1"/>
    </xf>
    <xf numFmtId="167" fontId="20" fillId="0" borderId="7" xfId="0" applyNumberFormat="1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horizontal="left" vertical="center" wrapText="1"/>
    </xf>
    <xf numFmtId="43" fontId="4" fillId="0" borderId="1" xfId="1" applyFont="1" applyFill="1" applyBorder="1" applyAlignment="1" applyProtection="1">
      <alignment horizontal="right" vertical="center" wrapText="1" readingOrder="1"/>
    </xf>
    <xf numFmtId="14" fontId="9" fillId="0" borderId="1" xfId="0" applyNumberFormat="1" applyFont="1" applyFill="1" applyBorder="1" applyAlignment="1" applyProtection="1">
      <alignment horizontal="center" vertical="center" wrapText="1" readingOrder="1"/>
    </xf>
    <xf numFmtId="0" fontId="16" fillId="0" borderId="1" xfId="2" applyFont="1" applyFill="1" applyBorder="1" applyAlignment="1" applyProtection="1">
      <alignment vertical="center" wrapText="1"/>
    </xf>
    <xf numFmtId="0" fontId="11" fillId="0" borderId="1" xfId="0" applyFont="1" applyBorder="1" applyAlignment="1" applyProtection="1">
      <alignment horizontal="justify" vertical="center" wrapText="1" readingOrder="1"/>
    </xf>
    <xf numFmtId="0" fontId="2" fillId="0" borderId="1" xfId="0" applyFont="1" applyBorder="1" applyAlignment="1" applyProtection="1">
      <alignment horizontal="center" vertical="center" wrapText="1" readingOrder="1"/>
    </xf>
    <xf numFmtId="0" fontId="3" fillId="0" borderId="1" xfId="0" applyFont="1" applyBorder="1" applyAlignment="1" applyProtection="1">
      <alignment horizontal="justify" vertical="top" wrapText="1" readingOrder="1"/>
    </xf>
    <xf numFmtId="0" fontId="18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justify" vertical="center" wrapText="1" readingOrder="1"/>
    </xf>
    <xf numFmtId="166" fontId="10" fillId="2" borderId="1" xfId="0" applyNumberFormat="1" applyFont="1" applyFill="1" applyBorder="1" applyAlignment="1" applyProtection="1">
      <alignment horizontal="right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 readingOrder="1"/>
    </xf>
    <xf numFmtId="0" fontId="2" fillId="0" borderId="1" xfId="0" applyFont="1" applyBorder="1" applyAlignment="1" applyProtection="1">
      <alignment horizontal="justify" vertical="center" wrapText="1" readingOrder="1"/>
    </xf>
    <xf numFmtId="0" fontId="2" fillId="0" borderId="1" xfId="0" applyFont="1" applyFill="1" applyBorder="1" applyAlignment="1" applyProtection="1">
      <alignment horizontal="justify" vertical="center" wrapText="1" readingOrder="1"/>
    </xf>
    <xf numFmtId="43" fontId="2" fillId="0" borderId="1" xfId="1" applyFont="1" applyBorder="1" applyAlignment="1" applyProtection="1">
      <alignment horizontal="right" vertical="center" wrapText="1" readingOrder="1"/>
    </xf>
    <xf numFmtId="43" fontId="2" fillId="0" borderId="1" xfId="1" applyFont="1" applyFill="1" applyBorder="1" applyAlignment="1" applyProtection="1">
      <alignment horizontal="right" vertical="center" wrapText="1" readingOrder="1"/>
    </xf>
    <xf numFmtId="0" fontId="9" fillId="2" borderId="1" xfId="0" applyFont="1" applyFill="1" applyBorder="1" applyAlignment="1" applyProtection="1">
      <alignment horizontal="center" vertical="center" wrapText="1" readingOrder="1"/>
    </xf>
    <xf numFmtId="0" fontId="5" fillId="2" borderId="1" xfId="0" applyFont="1" applyFill="1" applyBorder="1" applyAlignment="1" applyProtection="1">
      <alignment horizontal="justify" vertical="center" wrapText="1" readingOrder="1"/>
    </xf>
    <xf numFmtId="0" fontId="3" fillId="2" borderId="1" xfId="0" applyFont="1" applyFill="1" applyBorder="1" applyAlignment="1" applyProtection="1">
      <alignment horizontal="center" vertical="center" wrapText="1" readingOrder="1"/>
    </xf>
    <xf numFmtId="43" fontId="8" fillId="2" borderId="1" xfId="1" applyFont="1" applyFill="1" applyBorder="1" applyAlignment="1" applyProtection="1">
      <alignment horizontal="right" vertical="center" wrapText="1" readingOrder="1"/>
    </xf>
    <xf numFmtId="4" fontId="24" fillId="6" borderId="11" xfId="0" applyNumberFormat="1" applyFont="1" applyFill="1" applyBorder="1" applyAlignment="1" applyProtection="1">
      <alignment vertical="center" wrapText="1" readingOrder="1"/>
    </xf>
    <xf numFmtId="10" fontId="25" fillId="6" borderId="12" xfId="0" applyNumberFormat="1" applyFont="1" applyFill="1" applyBorder="1" applyAlignment="1" applyProtection="1">
      <alignment vertical="center"/>
    </xf>
    <xf numFmtId="0" fontId="15" fillId="0" borderId="20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justify" vertical="center"/>
    </xf>
    <xf numFmtId="0" fontId="8" fillId="0" borderId="21" xfId="0" applyFont="1" applyBorder="1" applyAlignment="1" applyProtection="1">
      <alignment vertical="center"/>
    </xf>
    <xf numFmtId="10" fontId="15" fillId="0" borderId="22" xfId="0" applyNumberFormat="1" applyFont="1" applyBorder="1" applyAlignment="1" applyProtection="1">
      <alignment vertical="center"/>
    </xf>
    <xf numFmtId="0" fontId="15" fillId="0" borderId="16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justify" vertical="center"/>
    </xf>
    <xf numFmtId="0" fontId="8" fillId="0" borderId="0" xfId="0" applyFont="1" applyBorder="1" applyAlignment="1" applyProtection="1">
      <alignment vertical="center"/>
    </xf>
    <xf numFmtId="10" fontId="15" fillId="0" borderId="17" xfId="0" applyNumberFormat="1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8" fillId="0" borderId="17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justify" vertical="center"/>
    </xf>
    <xf numFmtId="0" fontId="26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5" fillId="0" borderId="18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justify" vertical="center"/>
    </xf>
    <xf numFmtId="0" fontId="8" fillId="0" borderId="14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justify" vertical="center"/>
    </xf>
    <xf numFmtId="2" fontId="3" fillId="0" borderId="1" xfId="0" applyNumberFormat="1" applyFont="1" applyBorder="1" applyAlignment="1" applyProtection="1">
      <alignment horizontal="right" vertical="center" wrapText="1" readingOrder="1"/>
      <protection locked="0"/>
    </xf>
    <xf numFmtId="43" fontId="11" fillId="0" borderId="1" xfId="1" applyFont="1" applyBorder="1" applyAlignment="1" applyProtection="1">
      <alignment horizontal="right" vertical="center" wrapText="1" readingOrder="1"/>
      <protection locked="0"/>
    </xf>
    <xf numFmtId="43" fontId="8" fillId="0" borderId="1" xfId="1" applyFont="1" applyFill="1" applyBorder="1" applyAlignment="1" applyProtection="1">
      <alignment horizontal="right" vertical="center" wrapText="1" readingOrder="1"/>
      <protection locked="0"/>
    </xf>
    <xf numFmtId="43" fontId="8" fillId="0" borderId="1" xfId="1" applyFont="1" applyBorder="1" applyAlignment="1" applyProtection="1">
      <alignment horizontal="right" vertical="center" wrapText="1" readingOrder="1"/>
      <protection locked="0"/>
    </xf>
    <xf numFmtId="43" fontId="11" fillId="0" borderId="1" xfId="1" applyFont="1" applyFill="1" applyBorder="1" applyAlignment="1" applyProtection="1">
      <alignment horizontal="right" vertical="center" wrapText="1" readingOrder="1"/>
      <protection locked="0"/>
    </xf>
    <xf numFmtId="4" fontId="16" fillId="0" borderId="1" xfId="2" applyNumberFormat="1" applyFont="1" applyFill="1" applyBorder="1" applyAlignment="1" applyProtection="1">
      <alignment horizontal="right" vertical="center" wrapText="1"/>
      <protection locked="0"/>
    </xf>
    <xf numFmtId="43" fontId="2" fillId="0" borderId="1" xfId="1" applyFont="1" applyBorder="1" applyAlignment="1" applyProtection="1">
      <alignment horizontal="right" vertical="center" wrapText="1" readingOrder="1"/>
      <protection locked="0"/>
    </xf>
    <xf numFmtId="43" fontId="11" fillId="2" borderId="1" xfId="1" applyFont="1" applyFill="1" applyBorder="1" applyAlignment="1" applyProtection="1">
      <alignment horizontal="right" vertical="center" wrapText="1" readingOrder="1"/>
      <protection locked="0"/>
    </xf>
    <xf numFmtId="9" fontId="12" fillId="5" borderId="26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 applyProtection="1">
      <alignment horizontal="center" vertical="center" wrapText="1" readingOrder="1"/>
      <protection locked="0"/>
    </xf>
    <xf numFmtId="0" fontId="23" fillId="0" borderId="4" xfId="0" applyFont="1" applyFill="1" applyBorder="1" applyAlignment="1" applyProtection="1">
      <alignment horizontal="center" vertical="center" wrapText="1" readingOrder="1"/>
      <protection locked="0"/>
    </xf>
    <xf numFmtId="0" fontId="23" fillId="0" borderId="9" xfId="0" applyFont="1" applyFill="1" applyBorder="1" applyAlignment="1" applyProtection="1">
      <alignment horizontal="center" vertical="center" wrapText="1" readingOrder="1"/>
      <protection locked="0"/>
    </xf>
    <xf numFmtId="0" fontId="23" fillId="6" borderId="23" xfId="0" applyFont="1" applyFill="1" applyBorder="1" applyAlignment="1" applyProtection="1">
      <alignment horizontal="center" vertical="center" wrapText="1" readingOrder="1"/>
    </xf>
    <xf numFmtId="0" fontId="23" fillId="6" borderId="24" xfId="0" applyFont="1" applyFill="1" applyBorder="1" applyAlignment="1" applyProtection="1">
      <alignment horizontal="center" vertical="center" wrapText="1" readingOrder="1"/>
    </xf>
    <xf numFmtId="0" fontId="23" fillId="6" borderId="25" xfId="0" applyFont="1" applyFill="1" applyBorder="1" applyAlignment="1" applyProtection="1">
      <alignment horizontal="center" vertical="center" wrapText="1" readingOrder="1"/>
    </xf>
    <xf numFmtId="0" fontId="26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 wrapText="1" readingOrder="1"/>
    </xf>
    <xf numFmtId="0" fontId="9" fillId="0" borderId="1" xfId="0" applyFont="1" applyFill="1" applyBorder="1" applyAlignment="1" applyProtection="1">
      <alignment horizontal="left" vertical="center" wrapText="1" readingOrder="1"/>
    </xf>
    <xf numFmtId="0" fontId="7" fillId="3" borderId="1" xfId="0" applyFont="1" applyFill="1" applyBorder="1" applyAlignment="1" applyProtection="1">
      <alignment horizontal="left" vertical="center" wrapText="1" readingOrder="1"/>
    </xf>
    <xf numFmtId="0" fontId="10" fillId="0" borderId="2" xfId="0" applyFont="1" applyBorder="1" applyAlignment="1" applyProtection="1">
      <alignment horizontal="left" vertical="center" wrapText="1" readingOrder="1"/>
    </xf>
    <xf numFmtId="0" fontId="10" fillId="0" borderId="4" xfId="0" applyFont="1" applyBorder="1" applyAlignment="1" applyProtection="1">
      <alignment horizontal="left" vertical="center" wrapText="1" readingOrder="1"/>
    </xf>
    <xf numFmtId="0" fontId="10" fillId="0" borderId="9" xfId="0" applyFont="1" applyBorder="1" applyAlignment="1" applyProtection="1">
      <alignment horizontal="left" vertical="center" wrapText="1" readingOrder="1"/>
    </xf>
    <xf numFmtId="0" fontId="10" fillId="0" borderId="15" xfId="0" applyFont="1" applyBorder="1" applyAlignment="1" applyProtection="1">
      <alignment horizontal="left" vertical="center" wrapText="1" readingOrder="1"/>
    </xf>
    <xf numFmtId="0" fontId="15" fillId="0" borderId="8" xfId="0" applyFont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 vertical="center"/>
    </xf>
    <xf numFmtId="43" fontId="10" fillId="0" borderId="5" xfId="0" applyNumberFormat="1" applyFont="1" applyBorder="1" applyAlignment="1" applyProtection="1">
      <alignment horizontal="center" vertical="center" wrapText="1"/>
    </xf>
    <xf numFmtId="43" fontId="10" fillId="0" borderId="1" xfId="0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 readingOrder="1"/>
    </xf>
    <xf numFmtId="0" fontId="1" fillId="0" borderId="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right" vertical="center" wrapText="1" readingOrder="1"/>
    </xf>
    <xf numFmtId="0" fontId="7" fillId="3" borderId="1" xfId="0" applyFont="1" applyFill="1" applyBorder="1" applyAlignment="1" applyProtection="1">
      <alignment horizontal="right" vertical="center" wrapText="1" readingOrder="1"/>
    </xf>
    <xf numFmtId="0" fontId="24" fillId="6" borderId="10" xfId="0" applyFont="1" applyFill="1" applyBorder="1" applyAlignment="1" applyProtection="1">
      <alignment horizontal="center" vertical="center" wrapText="1" readingOrder="1"/>
      <protection locked="0"/>
    </xf>
    <xf numFmtId="0" fontId="24" fillId="6" borderId="11" xfId="0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 applyProtection="1">
      <alignment horizontal="right" vertical="center" wrapText="1" readingOrder="1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4" xfId="0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left" vertical="center" wrapText="1" readingOrder="1"/>
    </xf>
    <xf numFmtId="0" fontId="9" fillId="2" borderId="4" xfId="0" applyFont="1" applyFill="1" applyBorder="1" applyAlignment="1" applyProtection="1">
      <alignment horizontal="left" vertical="center" wrapText="1" readingOrder="1"/>
    </xf>
    <xf numFmtId="0" fontId="9" fillId="2" borderId="3" xfId="0" applyFont="1" applyFill="1" applyBorder="1" applyAlignment="1" applyProtection="1">
      <alignment horizontal="left" vertical="center" wrapText="1" readingOrder="1"/>
    </xf>
    <xf numFmtId="164" fontId="7" fillId="3" borderId="1" xfId="0" applyNumberFormat="1" applyFont="1" applyFill="1" applyBorder="1" applyAlignment="1" applyProtection="1">
      <alignment horizontal="left" vertical="center" wrapText="1"/>
    </xf>
  </cellXfs>
  <cellStyles count="5">
    <cellStyle name="Normal" xfId="0" builtinId="0"/>
    <cellStyle name="Normal 2" xfId="3" xr:uid="{00000000-0005-0000-0000-000001000000}"/>
    <cellStyle name="Normal_Plan1" xfId="2" xr:uid="{00000000-0005-0000-0000-000002000000}"/>
    <cellStyle name="Vírgula" xfId="1" builtinId="3"/>
    <cellStyle name="Vírgula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4"/>
  <sheetViews>
    <sheetView showGridLines="0" tabSelected="1" zoomScale="70" zoomScaleNormal="70" zoomScaleSheetLayoutView="75" workbookViewId="0">
      <selection activeCell="M14" sqref="M14"/>
    </sheetView>
  </sheetViews>
  <sheetFormatPr defaultColWidth="8.85546875" defaultRowHeight="18" outlineLevelRow="2" outlineLevelCol="1" x14ac:dyDescent="0.25"/>
  <cols>
    <col min="1" max="1" width="15.28515625" style="7" customWidth="1"/>
    <col min="2" max="2" width="16.42578125" style="114" customWidth="1"/>
    <col min="3" max="3" width="13.28515625" style="114" customWidth="1"/>
    <col min="4" max="4" width="95.7109375" style="115" customWidth="1"/>
    <col min="5" max="5" width="12.42578125" style="114" customWidth="1"/>
    <col min="6" max="6" width="13.28515625" style="1" customWidth="1"/>
    <col min="7" max="7" width="14.7109375" style="1" customWidth="1" outlineLevel="1"/>
    <col min="8" max="8" width="16.28515625" style="1" customWidth="1" outlineLevel="1"/>
    <col min="9" max="9" width="24.42578125" style="1" customWidth="1"/>
    <col min="10" max="10" width="16.7109375" style="1" customWidth="1"/>
    <col min="11" max="11" width="9.7109375" style="1" customWidth="1"/>
    <col min="12" max="12" width="17.42578125" style="1" customWidth="1"/>
    <col min="13" max="16384" width="8.85546875" style="1"/>
  </cols>
  <sheetData>
    <row r="1" spans="1:12" ht="21.75" customHeight="1" x14ac:dyDescent="0.25">
      <c r="A1" s="128" t="s">
        <v>35</v>
      </c>
      <c r="B1" s="129"/>
      <c r="C1" s="129"/>
      <c r="D1" s="129"/>
      <c r="E1" s="129"/>
      <c r="F1" s="129"/>
      <c r="G1" s="129"/>
      <c r="H1" s="129"/>
      <c r="I1" s="129"/>
      <c r="J1" s="130"/>
    </row>
    <row r="2" spans="1:12" ht="30" customHeight="1" x14ac:dyDescent="0.25">
      <c r="A2" s="2" t="s">
        <v>656</v>
      </c>
      <c r="B2" s="125"/>
      <c r="C2" s="126"/>
      <c r="D2" s="126"/>
      <c r="E2" s="126"/>
      <c r="F2" s="126"/>
      <c r="G2" s="126"/>
      <c r="H2" s="126"/>
      <c r="I2" s="126"/>
      <c r="J2" s="127"/>
    </row>
    <row r="3" spans="1:12" ht="23.1" customHeight="1" x14ac:dyDescent="0.25">
      <c r="A3" s="2" t="s">
        <v>36</v>
      </c>
      <c r="B3" s="137" t="s">
        <v>126</v>
      </c>
      <c r="C3" s="138"/>
      <c r="D3" s="138"/>
      <c r="E3" s="138"/>
      <c r="F3" s="138"/>
      <c r="G3" s="138"/>
      <c r="H3" s="138"/>
      <c r="I3" s="138"/>
      <c r="J3" s="139"/>
    </row>
    <row r="4" spans="1:12" ht="23.1" customHeight="1" x14ac:dyDescent="0.25">
      <c r="A4" s="2" t="s">
        <v>0</v>
      </c>
      <c r="B4" s="137" t="s">
        <v>123</v>
      </c>
      <c r="C4" s="138"/>
      <c r="D4" s="138"/>
      <c r="E4" s="138"/>
      <c r="F4" s="138"/>
      <c r="G4" s="138"/>
      <c r="H4" s="138"/>
      <c r="I4" s="138"/>
      <c r="J4" s="139"/>
    </row>
    <row r="5" spans="1:12" ht="23.1" customHeight="1" thickBot="1" x14ac:dyDescent="0.3">
      <c r="A5" s="2" t="s">
        <v>1</v>
      </c>
      <c r="B5" s="137" t="s">
        <v>114</v>
      </c>
      <c r="C5" s="138"/>
      <c r="D5" s="138"/>
      <c r="E5" s="138"/>
      <c r="F5" s="138"/>
      <c r="G5" s="138"/>
      <c r="H5" s="138"/>
      <c r="I5" s="140"/>
      <c r="J5" s="139"/>
    </row>
    <row r="6" spans="1:12" ht="23.1" customHeight="1" thickBot="1" x14ac:dyDescent="0.3">
      <c r="A6" s="3" t="s">
        <v>649</v>
      </c>
      <c r="B6" s="153" t="s">
        <v>655</v>
      </c>
      <c r="C6" s="154"/>
      <c r="D6" s="154"/>
      <c r="E6" s="154"/>
      <c r="F6" s="154"/>
      <c r="G6" s="4"/>
      <c r="H6" s="5" t="s">
        <v>233</v>
      </c>
      <c r="I6" s="124"/>
      <c r="J6" s="6"/>
    </row>
    <row r="7" spans="1:12" s="7" customFormat="1" ht="14.25" customHeight="1" x14ac:dyDescent="0.25">
      <c r="A7" s="134" t="s">
        <v>2</v>
      </c>
      <c r="B7" s="145" t="s">
        <v>119</v>
      </c>
      <c r="C7" s="145" t="s">
        <v>120</v>
      </c>
      <c r="D7" s="145" t="s">
        <v>118</v>
      </c>
      <c r="E7" s="145" t="s">
        <v>3</v>
      </c>
      <c r="F7" s="145" t="s">
        <v>4</v>
      </c>
      <c r="G7" s="145" t="s">
        <v>124</v>
      </c>
      <c r="H7" s="145"/>
      <c r="I7" s="143" t="s">
        <v>5</v>
      </c>
      <c r="J7" s="141" t="s">
        <v>586</v>
      </c>
    </row>
    <row r="8" spans="1:12" s="9" customFormat="1" ht="15.75" customHeight="1" x14ac:dyDescent="0.25">
      <c r="A8" s="134"/>
      <c r="B8" s="145"/>
      <c r="C8" s="145"/>
      <c r="D8" s="145"/>
      <c r="E8" s="145"/>
      <c r="F8" s="145"/>
      <c r="G8" s="8" t="s">
        <v>116</v>
      </c>
      <c r="H8" s="8" t="s">
        <v>117</v>
      </c>
      <c r="I8" s="144"/>
      <c r="J8" s="142"/>
    </row>
    <row r="9" spans="1:12" s="9" customFormat="1" ht="25.15" customHeight="1" x14ac:dyDescent="0.25">
      <c r="A9" s="10">
        <v>1</v>
      </c>
      <c r="B9" s="158" t="s">
        <v>234</v>
      </c>
      <c r="C9" s="158"/>
      <c r="D9" s="158"/>
      <c r="E9" s="158"/>
      <c r="F9" s="158"/>
      <c r="G9" s="158"/>
      <c r="H9" s="158"/>
      <c r="I9" s="11"/>
      <c r="J9" s="12"/>
      <c r="L9" s="13"/>
    </row>
    <row r="10" spans="1:12" s="9" customFormat="1" ht="25.15" customHeight="1" outlineLevel="1" x14ac:dyDescent="0.25">
      <c r="A10" s="14" t="s">
        <v>12</v>
      </c>
      <c r="B10" s="15" t="s">
        <v>235</v>
      </c>
      <c r="C10" s="16">
        <v>90778</v>
      </c>
      <c r="D10" s="17" t="s">
        <v>237</v>
      </c>
      <c r="E10" s="15" t="s">
        <v>236</v>
      </c>
      <c r="F10" s="18">
        <v>660</v>
      </c>
      <c r="G10" s="116"/>
      <c r="H10" s="19">
        <f>G10*($I$6+1)</f>
        <v>0</v>
      </c>
      <c r="I10" s="20">
        <f>F10*H10</f>
        <v>0</v>
      </c>
      <c r="J10" s="21" t="e">
        <f>I10/$I$337</f>
        <v>#DIV/0!</v>
      </c>
    </row>
    <row r="11" spans="1:12" s="9" customFormat="1" ht="25.15" customHeight="1" outlineLevel="1" x14ac:dyDescent="0.25">
      <c r="A11" s="14" t="s">
        <v>15</v>
      </c>
      <c r="B11" s="15" t="s">
        <v>235</v>
      </c>
      <c r="C11" s="16">
        <v>90776</v>
      </c>
      <c r="D11" s="17" t="s">
        <v>238</v>
      </c>
      <c r="E11" s="15" t="s">
        <v>236</v>
      </c>
      <c r="F11" s="18">
        <v>1320</v>
      </c>
      <c r="G11" s="116"/>
      <c r="H11" s="19">
        <f>G11*($I$6+1)</f>
        <v>0</v>
      </c>
      <c r="I11" s="20">
        <f>F11*H11</f>
        <v>0</v>
      </c>
      <c r="J11" s="21" t="e">
        <f>I11/$I$337</f>
        <v>#DIV/0!</v>
      </c>
    </row>
    <row r="12" spans="1:12" s="9" customFormat="1" ht="22.5" customHeight="1" x14ac:dyDescent="0.25">
      <c r="A12" s="148" t="s">
        <v>13</v>
      </c>
      <c r="B12" s="149"/>
      <c r="C12" s="149"/>
      <c r="D12" s="149"/>
      <c r="E12" s="149"/>
      <c r="F12" s="149"/>
      <c r="G12" s="149"/>
      <c r="H12" s="149"/>
      <c r="I12" s="22">
        <f>SUM(I10:I11)</f>
        <v>0</v>
      </c>
      <c r="J12" s="23" t="e">
        <f>I12/$I$337</f>
        <v>#DIV/0!</v>
      </c>
    </row>
    <row r="13" spans="1:12" s="9" customFormat="1" ht="25.15" customHeight="1" x14ac:dyDescent="0.25">
      <c r="A13" s="10">
        <v>2</v>
      </c>
      <c r="B13" s="158" t="s">
        <v>127</v>
      </c>
      <c r="C13" s="158"/>
      <c r="D13" s="158"/>
      <c r="E13" s="158"/>
      <c r="F13" s="158"/>
      <c r="G13" s="158"/>
      <c r="H13" s="158"/>
      <c r="I13" s="11"/>
      <c r="J13" s="24"/>
    </row>
    <row r="14" spans="1:12" s="9" customFormat="1" ht="25.15" customHeight="1" outlineLevel="1" x14ac:dyDescent="0.25">
      <c r="A14" s="14" t="s">
        <v>16</v>
      </c>
      <c r="B14" s="25" t="s">
        <v>654</v>
      </c>
      <c r="C14" s="26" t="s">
        <v>559</v>
      </c>
      <c r="D14" s="27" t="s">
        <v>562</v>
      </c>
      <c r="E14" s="28" t="s">
        <v>587</v>
      </c>
      <c r="F14" s="29">
        <v>6</v>
      </c>
      <c r="G14" s="117"/>
      <c r="H14" s="19">
        <f>G14*($I$6+1)</f>
        <v>0</v>
      </c>
      <c r="I14" s="31">
        <f>F14*H14</f>
        <v>0</v>
      </c>
      <c r="J14" s="21" t="e">
        <f>I14/$I$337</f>
        <v>#DIV/0!</v>
      </c>
    </row>
    <row r="15" spans="1:12" s="9" customFormat="1" ht="33" customHeight="1" outlineLevel="1" x14ac:dyDescent="0.25">
      <c r="A15" s="14" t="s">
        <v>17</v>
      </c>
      <c r="B15" s="25" t="s">
        <v>654</v>
      </c>
      <c r="C15" s="26" t="s">
        <v>560</v>
      </c>
      <c r="D15" s="27" t="s">
        <v>563</v>
      </c>
      <c r="E15" s="28" t="s">
        <v>587</v>
      </c>
      <c r="F15" s="29">
        <v>6</v>
      </c>
      <c r="G15" s="117"/>
      <c r="H15" s="19">
        <f t="shared" ref="H15:H16" si="0">G15*($I$6+1)</f>
        <v>0</v>
      </c>
      <c r="I15" s="31">
        <f>F15*H15</f>
        <v>0</v>
      </c>
      <c r="J15" s="21" t="e">
        <f>I15/$I$337</f>
        <v>#DIV/0!</v>
      </c>
    </row>
    <row r="16" spans="1:12" s="9" customFormat="1" ht="25.15" customHeight="1" outlineLevel="1" x14ac:dyDescent="0.25">
      <c r="A16" s="14" t="s">
        <v>18</v>
      </c>
      <c r="B16" s="32" t="s">
        <v>654</v>
      </c>
      <c r="C16" s="26" t="s">
        <v>561</v>
      </c>
      <c r="D16" s="27" t="s">
        <v>591</v>
      </c>
      <c r="E16" s="28" t="s">
        <v>240</v>
      </c>
      <c r="F16" s="33">
        <v>4.5</v>
      </c>
      <c r="G16" s="117"/>
      <c r="H16" s="19">
        <f t="shared" si="0"/>
        <v>0</v>
      </c>
      <c r="I16" s="31">
        <f>F16*H16</f>
        <v>0</v>
      </c>
      <c r="J16" s="21" t="e">
        <f>I16/$I$337</f>
        <v>#DIV/0!</v>
      </c>
    </row>
    <row r="17" spans="1:10" s="9" customFormat="1" ht="25.15" customHeight="1" x14ac:dyDescent="0.25">
      <c r="A17" s="148" t="s">
        <v>14</v>
      </c>
      <c r="B17" s="149"/>
      <c r="C17" s="149"/>
      <c r="D17" s="149"/>
      <c r="E17" s="149"/>
      <c r="F17" s="149"/>
      <c r="G17" s="149"/>
      <c r="H17" s="149"/>
      <c r="I17" s="22">
        <f>SUM(I14:I16)</f>
        <v>0</v>
      </c>
      <c r="J17" s="23" t="e">
        <f>I17/$I$337</f>
        <v>#DIV/0!</v>
      </c>
    </row>
    <row r="18" spans="1:10" ht="25.15" customHeight="1" x14ac:dyDescent="0.25">
      <c r="A18" s="34">
        <v>3</v>
      </c>
      <c r="B18" s="136" t="s">
        <v>121</v>
      </c>
      <c r="C18" s="136"/>
      <c r="D18" s="136"/>
      <c r="E18" s="136"/>
      <c r="F18" s="136"/>
      <c r="G18" s="136"/>
      <c r="H18" s="136"/>
      <c r="I18" s="35"/>
      <c r="J18" s="24"/>
    </row>
    <row r="19" spans="1:10" s="41" customFormat="1" ht="33" customHeight="1" outlineLevel="1" x14ac:dyDescent="0.25">
      <c r="A19" s="36" t="s">
        <v>19</v>
      </c>
      <c r="B19" s="25" t="s">
        <v>654</v>
      </c>
      <c r="C19" s="37" t="s">
        <v>652</v>
      </c>
      <c r="D19" s="38" t="s">
        <v>523</v>
      </c>
      <c r="E19" s="39" t="s">
        <v>241</v>
      </c>
      <c r="F19" s="40">
        <v>1</v>
      </c>
      <c r="G19" s="118"/>
      <c r="H19" s="19">
        <f>G19*($I$6+1)</f>
        <v>0</v>
      </c>
      <c r="I19" s="31">
        <f t="shared" ref="I19:I24" si="1">F19*H19</f>
        <v>0</v>
      </c>
      <c r="J19" s="21" t="e">
        <f t="shared" ref="J19:J45" si="2">I19/$I$337</f>
        <v>#DIV/0!</v>
      </c>
    </row>
    <row r="20" spans="1:10" s="41" customFormat="1" ht="25.15" customHeight="1" outlineLevel="1" x14ac:dyDescent="0.25">
      <c r="A20" s="36" t="s">
        <v>20</v>
      </c>
      <c r="B20" s="25" t="s">
        <v>654</v>
      </c>
      <c r="C20" s="37" t="s">
        <v>199</v>
      </c>
      <c r="D20" s="42" t="s">
        <v>243</v>
      </c>
      <c r="E20" s="39" t="s">
        <v>239</v>
      </c>
      <c r="F20" s="40">
        <f>1.5*1.1</f>
        <v>1.6500000000000001</v>
      </c>
      <c r="G20" s="118"/>
      <c r="H20" s="19">
        <f t="shared" ref="H20:H44" si="3">G20*($I$6+1)</f>
        <v>0</v>
      </c>
      <c r="I20" s="31">
        <f t="shared" si="1"/>
        <v>0</v>
      </c>
      <c r="J20" s="21" t="e">
        <f t="shared" si="2"/>
        <v>#DIV/0!</v>
      </c>
    </row>
    <row r="21" spans="1:10" s="41" customFormat="1" ht="25.15" customHeight="1" outlineLevel="1" x14ac:dyDescent="0.25">
      <c r="A21" s="36" t="s">
        <v>21</v>
      </c>
      <c r="B21" s="25" t="s">
        <v>654</v>
      </c>
      <c r="C21" s="37" t="s">
        <v>196</v>
      </c>
      <c r="D21" s="42" t="s">
        <v>7</v>
      </c>
      <c r="E21" s="39" t="s">
        <v>240</v>
      </c>
      <c r="F21" s="40">
        <f>0.15*1.1</f>
        <v>0.16500000000000001</v>
      </c>
      <c r="G21" s="118"/>
      <c r="H21" s="19">
        <f t="shared" si="3"/>
        <v>0</v>
      </c>
      <c r="I21" s="31">
        <f t="shared" si="1"/>
        <v>0</v>
      </c>
      <c r="J21" s="21" t="e">
        <f t="shared" si="2"/>
        <v>#DIV/0!</v>
      </c>
    </row>
    <row r="22" spans="1:10" s="41" customFormat="1" ht="25.15" customHeight="1" outlineLevel="1" x14ac:dyDescent="0.25">
      <c r="A22" s="36" t="s">
        <v>22</v>
      </c>
      <c r="B22" s="25" t="s">
        <v>654</v>
      </c>
      <c r="C22" s="37" t="s">
        <v>197</v>
      </c>
      <c r="D22" s="42" t="s">
        <v>245</v>
      </c>
      <c r="E22" s="39" t="s">
        <v>240</v>
      </c>
      <c r="F22" s="40">
        <f>0.15*1.1</f>
        <v>0.16500000000000001</v>
      </c>
      <c r="G22" s="118"/>
      <c r="H22" s="19">
        <f t="shared" si="3"/>
        <v>0</v>
      </c>
      <c r="I22" s="31">
        <f t="shared" si="1"/>
        <v>0</v>
      </c>
      <c r="J22" s="21" t="e">
        <f t="shared" si="2"/>
        <v>#DIV/0!</v>
      </c>
    </row>
    <row r="23" spans="1:10" s="41" customFormat="1" ht="25.15" customHeight="1" outlineLevel="1" x14ac:dyDescent="0.25">
      <c r="A23" s="36" t="s">
        <v>23</v>
      </c>
      <c r="B23" s="25" t="s">
        <v>654</v>
      </c>
      <c r="C23" s="37" t="s">
        <v>198</v>
      </c>
      <c r="D23" s="42" t="s">
        <v>6</v>
      </c>
      <c r="E23" s="39" t="s">
        <v>240</v>
      </c>
      <c r="F23" s="40">
        <f>0.15*1.1</f>
        <v>0.16500000000000001</v>
      </c>
      <c r="G23" s="118"/>
      <c r="H23" s="19">
        <f t="shared" si="3"/>
        <v>0</v>
      </c>
      <c r="I23" s="31">
        <f t="shared" si="1"/>
        <v>0</v>
      </c>
      <c r="J23" s="21" t="e">
        <f t="shared" si="2"/>
        <v>#DIV/0!</v>
      </c>
    </row>
    <row r="24" spans="1:10" s="41" customFormat="1" ht="32.25" customHeight="1" outlineLevel="1" x14ac:dyDescent="0.25">
      <c r="A24" s="36" t="s">
        <v>24</v>
      </c>
      <c r="B24" s="25" t="s">
        <v>654</v>
      </c>
      <c r="C24" s="37" t="s">
        <v>247</v>
      </c>
      <c r="D24" s="42" t="s">
        <v>246</v>
      </c>
      <c r="E24" s="39" t="s">
        <v>128</v>
      </c>
      <c r="F24" s="40">
        <v>1</v>
      </c>
      <c r="G24" s="118"/>
      <c r="H24" s="19">
        <f t="shared" si="3"/>
        <v>0</v>
      </c>
      <c r="I24" s="31">
        <f t="shared" si="1"/>
        <v>0</v>
      </c>
      <c r="J24" s="21" t="e">
        <f t="shared" si="2"/>
        <v>#DIV/0!</v>
      </c>
    </row>
    <row r="25" spans="1:10" s="41" customFormat="1" ht="25.15" customHeight="1" outlineLevel="1" x14ac:dyDescent="0.25">
      <c r="A25" s="36" t="s">
        <v>25</v>
      </c>
      <c r="B25" s="135" t="s">
        <v>248</v>
      </c>
      <c r="C25" s="135"/>
      <c r="D25" s="135"/>
      <c r="E25" s="43"/>
      <c r="F25" s="40"/>
      <c r="G25" s="118"/>
      <c r="H25" s="44"/>
      <c r="I25" s="20"/>
      <c r="J25" s="45" t="e">
        <f t="shared" si="2"/>
        <v>#DIV/0!</v>
      </c>
    </row>
    <row r="26" spans="1:10" s="41" customFormat="1" ht="25.15" customHeight="1" outlineLevel="2" x14ac:dyDescent="0.25">
      <c r="A26" s="36" t="s">
        <v>179</v>
      </c>
      <c r="B26" s="25" t="s">
        <v>654</v>
      </c>
      <c r="C26" s="37" t="s">
        <v>253</v>
      </c>
      <c r="D26" s="38" t="s">
        <v>249</v>
      </c>
      <c r="E26" s="39" t="s">
        <v>128</v>
      </c>
      <c r="F26" s="40">
        <v>10</v>
      </c>
      <c r="G26" s="118"/>
      <c r="H26" s="19">
        <f t="shared" si="3"/>
        <v>0</v>
      </c>
      <c r="I26" s="31">
        <f t="shared" ref="I26:I44" si="4">F26*H26</f>
        <v>0</v>
      </c>
      <c r="J26" s="21" t="e">
        <f t="shared" si="2"/>
        <v>#DIV/0!</v>
      </c>
    </row>
    <row r="27" spans="1:10" s="41" customFormat="1" ht="25.15" customHeight="1" outlineLevel="2" x14ac:dyDescent="0.25">
      <c r="A27" s="36" t="s">
        <v>180</v>
      </c>
      <c r="B27" s="25" t="s">
        <v>654</v>
      </c>
      <c r="C27" s="37" t="s">
        <v>253</v>
      </c>
      <c r="D27" s="38" t="s">
        <v>250</v>
      </c>
      <c r="E27" s="39" t="s">
        <v>128</v>
      </c>
      <c r="F27" s="40">
        <v>10</v>
      </c>
      <c r="G27" s="118"/>
      <c r="H27" s="19">
        <f t="shared" si="3"/>
        <v>0</v>
      </c>
      <c r="I27" s="31">
        <f t="shared" si="4"/>
        <v>0</v>
      </c>
      <c r="J27" s="21" t="e">
        <f t="shared" si="2"/>
        <v>#DIV/0!</v>
      </c>
    </row>
    <row r="28" spans="1:10" s="41" customFormat="1" ht="25.15" customHeight="1" outlineLevel="2" x14ac:dyDescent="0.25">
      <c r="A28" s="36" t="s">
        <v>181</v>
      </c>
      <c r="B28" s="25" t="s">
        <v>654</v>
      </c>
      <c r="C28" s="37" t="s">
        <v>253</v>
      </c>
      <c r="D28" s="38" t="s">
        <v>251</v>
      </c>
      <c r="E28" s="39" t="s">
        <v>128</v>
      </c>
      <c r="F28" s="40">
        <v>40</v>
      </c>
      <c r="G28" s="118"/>
      <c r="H28" s="19">
        <f t="shared" si="3"/>
        <v>0</v>
      </c>
      <c r="I28" s="31">
        <f t="shared" si="4"/>
        <v>0</v>
      </c>
      <c r="J28" s="21" t="e">
        <f t="shared" si="2"/>
        <v>#DIV/0!</v>
      </c>
    </row>
    <row r="29" spans="1:10" s="41" customFormat="1" ht="25.15" customHeight="1" outlineLevel="2" x14ac:dyDescent="0.25">
      <c r="A29" s="36" t="s">
        <v>182</v>
      </c>
      <c r="B29" s="25" t="s">
        <v>654</v>
      </c>
      <c r="C29" s="37" t="s">
        <v>253</v>
      </c>
      <c r="D29" s="38" t="s">
        <v>252</v>
      </c>
      <c r="E29" s="39" t="s">
        <v>128</v>
      </c>
      <c r="F29" s="40">
        <v>20</v>
      </c>
      <c r="G29" s="118"/>
      <c r="H29" s="19">
        <f t="shared" si="3"/>
        <v>0</v>
      </c>
      <c r="I29" s="31">
        <f t="shared" si="4"/>
        <v>0</v>
      </c>
      <c r="J29" s="21" t="e">
        <f t="shared" si="2"/>
        <v>#DIV/0!</v>
      </c>
    </row>
    <row r="30" spans="1:10" s="41" customFormat="1" ht="25.15" customHeight="1" outlineLevel="2" x14ac:dyDescent="0.25">
      <c r="A30" s="36" t="s">
        <v>183</v>
      </c>
      <c r="B30" s="25" t="s">
        <v>654</v>
      </c>
      <c r="C30" s="37" t="s">
        <v>254</v>
      </c>
      <c r="D30" s="38" t="s">
        <v>255</v>
      </c>
      <c r="E30" s="39" t="s">
        <v>128</v>
      </c>
      <c r="F30" s="40">
        <v>45</v>
      </c>
      <c r="G30" s="118"/>
      <c r="H30" s="19">
        <f t="shared" si="3"/>
        <v>0</v>
      </c>
      <c r="I30" s="31">
        <f t="shared" si="4"/>
        <v>0</v>
      </c>
      <c r="J30" s="21" t="e">
        <f t="shared" si="2"/>
        <v>#DIV/0!</v>
      </c>
    </row>
    <row r="31" spans="1:10" s="41" customFormat="1" ht="25.15" customHeight="1" outlineLevel="2" x14ac:dyDescent="0.25">
      <c r="A31" s="36" t="s">
        <v>184</v>
      </c>
      <c r="B31" s="25" t="s">
        <v>654</v>
      </c>
      <c r="C31" s="37" t="s">
        <v>254</v>
      </c>
      <c r="D31" s="38" t="s">
        <v>256</v>
      </c>
      <c r="E31" s="39" t="s">
        <v>128</v>
      </c>
      <c r="F31" s="40">
        <v>15</v>
      </c>
      <c r="G31" s="118"/>
      <c r="H31" s="19">
        <f t="shared" si="3"/>
        <v>0</v>
      </c>
      <c r="I31" s="31">
        <f t="shared" si="4"/>
        <v>0</v>
      </c>
      <c r="J31" s="21" t="e">
        <f t="shared" si="2"/>
        <v>#DIV/0!</v>
      </c>
    </row>
    <row r="32" spans="1:10" s="41" customFormat="1" ht="33.950000000000003" customHeight="1" outlineLevel="2" x14ac:dyDescent="0.25">
      <c r="A32" s="36" t="s">
        <v>185</v>
      </c>
      <c r="B32" s="25" t="s">
        <v>654</v>
      </c>
      <c r="C32" s="37" t="s">
        <v>257</v>
      </c>
      <c r="D32" s="46" t="s">
        <v>258</v>
      </c>
      <c r="E32" s="39" t="s">
        <v>241</v>
      </c>
      <c r="F32" s="40">
        <v>1</v>
      </c>
      <c r="G32" s="118"/>
      <c r="H32" s="19">
        <f t="shared" si="3"/>
        <v>0</v>
      </c>
      <c r="I32" s="20">
        <f t="shared" si="4"/>
        <v>0</v>
      </c>
      <c r="J32" s="45" t="e">
        <f t="shared" si="2"/>
        <v>#DIV/0!</v>
      </c>
    </row>
    <row r="33" spans="1:12" s="41" customFormat="1" ht="33.950000000000003" customHeight="1" outlineLevel="2" x14ac:dyDescent="0.25">
      <c r="A33" s="36" t="s">
        <v>186</v>
      </c>
      <c r="B33" s="25" t="s">
        <v>654</v>
      </c>
      <c r="C33" s="37" t="s">
        <v>260</v>
      </c>
      <c r="D33" s="38" t="s">
        <v>259</v>
      </c>
      <c r="E33" s="39" t="s">
        <v>241</v>
      </c>
      <c r="F33" s="40">
        <v>1</v>
      </c>
      <c r="G33" s="118"/>
      <c r="H33" s="19">
        <f t="shared" si="3"/>
        <v>0</v>
      </c>
      <c r="I33" s="31">
        <f t="shared" si="4"/>
        <v>0</v>
      </c>
      <c r="J33" s="21" t="e">
        <f t="shared" si="2"/>
        <v>#DIV/0!</v>
      </c>
    </row>
    <row r="34" spans="1:12" s="41" customFormat="1" ht="25.15" customHeight="1" outlineLevel="2" x14ac:dyDescent="0.25">
      <c r="A34" s="36" t="s">
        <v>187</v>
      </c>
      <c r="B34" s="25" t="s">
        <v>654</v>
      </c>
      <c r="C34" s="37" t="s">
        <v>261</v>
      </c>
      <c r="D34" s="38" t="s">
        <v>273</v>
      </c>
      <c r="E34" s="39" t="s">
        <v>241</v>
      </c>
      <c r="F34" s="40">
        <v>6</v>
      </c>
      <c r="G34" s="118"/>
      <c r="H34" s="19">
        <f t="shared" si="3"/>
        <v>0</v>
      </c>
      <c r="I34" s="31">
        <f t="shared" si="4"/>
        <v>0</v>
      </c>
      <c r="J34" s="21" t="e">
        <f t="shared" si="2"/>
        <v>#DIV/0!</v>
      </c>
    </row>
    <row r="35" spans="1:12" s="41" customFormat="1" ht="25.15" customHeight="1" outlineLevel="2" x14ac:dyDescent="0.25">
      <c r="A35" s="36" t="s">
        <v>188</v>
      </c>
      <c r="B35" s="25" t="s">
        <v>654</v>
      </c>
      <c r="C35" s="37" t="s">
        <v>263</v>
      </c>
      <c r="D35" s="42" t="s">
        <v>262</v>
      </c>
      <c r="E35" s="39" t="s">
        <v>128</v>
      </c>
      <c r="F35" s="40">
        <v>15</v>
      </c>
      <c r="G35" s="118"/>
      <c r="H35" s="19">
        <f t="shared" si="3"/>
        <v>0</v>
      </c>
      <c r="I35" s="31">
        <f t="shared" si="4"/>
        <v>0</v>
      </c>
      <c r="J35" s="21" t="e">
        <f t="shared" si="2"/>
        <v>#DIV/0!</v>
      </c>
    </row>
    <row r="36" spans="1:12" s="41" customFormat="1" ht="25.15" customHeight="1" outlineLevel="2" x14ac:dyDescent="0.25">
      <c r="A36" s="36" t="s">
        <v>189</v>
      </c>
      <c r="B36" s="25" t="s">
        <v>654</v>
      </c>
      <c r="C36" s="37" t="s">
        <v>543</v>
      </c>
      <c r="D36" s="38" t="s">
        <v>542</v>
      </c>
      <c r="E36" s="39" t="s">
        <v>241</v>
      </c>
      <c r="F36" s="40">
        <v>1</v>
      </c>
      <c r="G36" s="118"/>
      <c r="H36" s="19">
        <f t="shared" si="3"/>
        <v>0</v>
      </c>
      <c r="I36" s="31">
        <f t="shared" si="4"/>
        <v>0</v>
      </c>
      <c r="J36" s="21" t="e">
        <f t="shared" si="2"/>
        <v>#DIV/0!</v>
      </c>
    </row>
    <row r="37" spans="1:12" s="41" customFormat="1" ht="25.15" customHeight="1" outlineLevel="2" x14ac:dyDescent="0.25">
      <c r="A37" s="36" t="s">
        <v>190</v>
      </c>
      <c r="B37" s="25" t="s">
        <v>654</v>
      </c>
      <c r="C37" s="37" t="s">
        <v>541</v>
      </c>
      <c r="D37" s="38" t="s">
        <v>540</v>
      </c>
      <c r="E37" s="39" t="s">
        <v>375</v>
      </c>
      <c r="F37" s="40">
        <v>1</v>
      </c>
      <c r="G37" s="118"/>
      <c r="H37" s="19">
        <f t="shared" si="3"/>
        <v>0</v>
      </c>
      <c r="I37" s="31">
        <f t="shared" si="4"/>
        <v>0</v>
      </c>
      <c r="J37" s="21" t="e">
        <f t="shared" si="2"/>
        <v>#DIV/0!</v>
      </c>
    </row>
    <row r="38" spans="1:12" s="41" customFormat="1" ht="25.15" customHeight="1" outlineLevel="2" x14ac:dyDescent="0.25">
      <c r="A38" s="36" t="s">
        <v>191</v>
      </c>
      <c r="B38" s="25" t="s">
        <v>654</v>
      </c>
      <c r="C38" s="37" t="s">
        <v>534</v>
      </c>
      <c r="D38" s="38" t="s">
        <v>533</v>
      </c>
      <c r="E38" s="39" t="s">
        <v>241</v>
      </c>
      <c r="F38" s="40">
        <v>2</v>
      </c>
      <c r="G38" s="118"/>
      <c r="H38" s="19">
        <f t="shared" si="3"/>
        <v>0</v>
      </c>
      <c r="I38" s="31">
        <f t="shared" si="4"/>
        <v>0</v>
      </c>
      <c r="J38" s="21" t="e">
        <f t="shared" si="2"/>
        <v>#DIV/0!</v>
      </c>
    </row>
    <row r="39" spans="1:12" s="41" customFormat="1" ht="25.15" customHeight="1" outlineLevel="2" x14ac:dyDescent="0.25">
      <c r="A39" s="36" t="s">
        <v>192</v>
      </c>
      <c r="B39" s="25" t="s">
        <v>654</v>
      </c>
      <c r="C39" s="37" t="s">
        <v>536</v>
      </c>
      <c r="D39" s="38" t="s">
        <v>535</v>
      </c>
      <c r="E39" s="39" t="s">
        <v>241</v>
      </c>
      <c r="F39" s="40">
        <v>1</v>
      </c>
      <c r="G39" s="118"/>
      <c r="H39" s="19">
        <f t="shared" si="3"/>
        <v>0</v>
      </c>
      <c r="I39" s="31">
        <f t="shared" si="4"/>
        <v>0</v>
      </c>
      <c r="J39" s="21" t="e">
        <f t="shared" si="2"/>
        <v>#DIV/0!</v>
      </c>
    </row>
    <row r="40" spans="1:12" s="41" customFormat="1" ht="25.15" customHeight="1" outlineLevel="2" x14ac:dyDescent="0.25">
      <c r="A40" s="36" t="s">
        <v>193</v>
      </c>
      <c r="B40" s="25" t="s">
        <v>654</v>
      </c>
      <c r="C40" s="37" t="s">
        <v>539</v>
      </c>
      <c r="D40" s="38" t="s">
        <v>538</v>
      </c>
      <c r="E40" s="39" t="s">
        <v>241</v>
      </c>
      <c r="F40" s="40">
        <v>2</v>
      </c>
      <c r="G40" s="118"/>
      <c r="H40" s="19">
        <f t="shared" si="3"/>
        <v>0</v>
      </c>
      <c r="I40" s="31">
        <f t="shared" si="4"/>
        <v>0</v>
      </c>
      <c r="J40" s="21" t="e">
        <f t="shared" si="2"/>
        <v>#DIV/0!</v>
      </c>
    </row>
    <row r="41" spans="1:12" s="41" customFormat="1" ht="25.15" customHeight="1" outlineLevel="2" x14ac:dyDescent="0.25">
      <c r="A41" s="36" t="s">
        <v>544</v>
      </c>
      <c r="B41" s="25" t="s">
        <v>654</v>
      </c>
      <c r="C41" s="37" t="s">
        <v>265</v>
      </c>
      <c r="D41" s="42" t="s">
        <v>264</v>
      </c>
      <c r="E41" s="39" t="s">
        <v>268</v>
      </c>
      <c r="F41" s="40">
        <v>1</v>
      </c>
      <c r="G41" s="118"/>
      <c r="H41" s="19">
        <f t="shared" si="3"/>
        <v>0</v>
      </c>
      <c r="I41" s="31">
        <f t="shared" si="4"/>
        <v>0</v>
      </c>
      <c r="J41" s="21" t="e">
        <f t="shared" si="2"/>
        <v>#DIV/0!</v>
      </c>
    </row>
    <row r="42" spans="1:12" s="41" customFormat="1" ht="25.15" customHeight="1" outlineLevel="2" x14ac:dyDescent="0.25">
      <c r="A42" s="36" t="s">
        <v>545</v>
      </c>
      <c r="B42" s="25" t="s">
        <v>654</v>
      </c>
      <c r="C42" s="37" t="s">
        <v>266</v>
      </c>
      <c r="D42" s="42" t="s">
        <v>267</v>
      </c>
      <c r="E42" s="39" t="s">
        <v>268</v>
      </c>
      <c r="F42" s="40">
        <v>1</v>
      </c>
      <c r="G42" s="118"/>
      <c r="H42" s="19">
        <f t="shared" si="3"/>
        <v>0</v>
      </c>
      <c r="I42" s="31">
        <f t="shared" si="4"/>
        <v>0</v>
      </c>
      <c r="J42" s="21" t="e">
        <f t="shared" si="2"/>
        <v>#DIV/0!</v>
      </c>
    </row>
    <row r="43" spans="1:12" s="41" customFormat="1" ht="25.15" customHeight="1" outlineLevel="2" x14ac:dyDescent="0.25">
      <c r="A43" s="36" t="s">
        <v>546</v>
      </c>
      <c r="B43" s="25" t="s">
        <v>654</v>
      </c>
      <c r="C43" s="37" t="s">
        <v>272</v>
      </c>
      <c r="D43" s="42" t="s">
        <v>271</v>
      </c>
      <c r="E43" s="39" t="s">
        <v>268</v>
      </c>
      <c r="F43" s="40">
        <v>2</v>
      </c>
      <c r="G43" s="118"/>
      <c r="H43" s="19">
        <f t="shared" si="3"/>
        <v>0</v>
      </c>
      <c r="I43" s="31">
        <f t="shared" si="4"/>
        <v>0</v>
      </c>
      <c r="J43" s="21" t="e">
        <f t="shared" si="2"/>
        <v>#DIV/0!</v>
      </c>
    </row>
    <row r="44" spans="1:12" s="41" customFormat="1" ht="25.15" customHeight="1" outlineLevel="2" x14ac:dyDescent="0.25">
      <c r="A44" s="36" t="s">
        <v>547</v>
      </c>
      <c r="B44" s="25" t="s">
        <v>654</v>
      </c>
      <c r="C44" s="37" t="s">
        <v>270</v>
      </c>
      <c r="D44" s="42" t="s">
        <v>269</v>
      </c>
      <c r="E44" s="39" t="s">
        <v>241</v>
      </c>
      <c r="F44" s="40">
        <v>2</v>
      </c>
      <c r="G44" s="118"/>
      <c r="H44" s="19">
        <f t="shared" si="3"/>
        <v>0</v>
      </c>
      <c r="I44" s="31">
        <f t="shared" si="4"/>
        <v>0</v>
      </c>
      <c r="J44" s="21" t="e">
        <f t="shared" si="2"/>
        <v>#DIV/0!</v>
      </c>
    </row>
    <row r="45" spans="1:12" ht="25.15" customHeight="1" x14ac:dyDescent="0.25">
      <c r="A45" s="148" t="s">
        <v>85</v>
      </c>
      <c r="B45" s="149"/>
      <c r="C45" s="149"/>
      <c r="D45" s="149"/>
      <c r="E45" s="149"/>
      <c r="F45" s="149"/>
      <c r="G45" s="149"/>
      <c r="H45" s="149"/>
      <c r="I45" s="22">
        <f>SUM(I19:I44)</f>
        <v>0</v>
      </c>
      <c r="J45" s="23" t="e">
        <f t="shared" si="2"/>
        <v>#DIV/0!</v>
      </c>
      <c r="L45" s="47"/>
    </row>
    <row r="46" spans="1:12" ht="18.75" customHeight="1" x14ac:dyDescent="0.25">
      <c r="A46" s="34">
        <v>4</v>
      </c>
      <c r="B46" s="136" t="s">
        <v>115</v>
      </c>
      <c r="C46" s="136"/>
      <c r="D46" s="136"/>
      <c r="E46" s="136"/>
      <c r="F46" s="136"/>
      <c r="G46" s="136"/>
      <c r="H46" s="136"/>
      <c r="I46" s="48"/>
      <c r="J46" s="24"/>
      <c r="L46" s="47"/>
    </row>
    <row r="47" spans="1:12" ht="33.75" customHeight="1" outlineLevel="1" x14ac:dyDescent="0.25">
      <c r="A47" s="49" t="s">
        <v>26</v>
      </c>
      <c r="B47" s="25" t="s">
        <v>654</v>
      </c>
      <c r="C47" s="37" t="s">
        <v>652</v>
      </c>
      <c r="D47" s="38" t="s">
        <v>523</v>
      </c>
      <c r="E47" s="39" t="s">
        <v>241</v>
      </c>
      <c r="F47" s="40">
        <v>1</v>
      </c>
      <c r="G47" s="118"/>
      <c r="H47" s="19">
        <f t="shared" ref="H47:H72" si="5">G47*($I$6+1)</f>
        <v>0</v>
      </c>
      <c r="I47" s="31">
        <f t="shared" ref="I47:I54" si="6">F47*H47</f>
        <v>0</v>
      </c>
      <c r="J47" s="21" t="e">
        <f t="shared" ref="J47:J54" si="7">I47/$I$337</f>
        <v>#DIV/0!</v>
      </c>
      <c r="L47" s="47"/>
    </row>
    <row r="48" spans="1:12" ht="25.15" customHeight="1" outlineLevel="1" x14ac:dyDescent="0.25">
      <c r="A48" s="49" t="s">
        <v>27</v>
      </c>
      <c r="B48" s="25" t="s">
        <v>654</v>
      </c>
      <c r="C48" s="37" t="s">
        <v>277</v>
      </c>
      <c r="D48" s="42" t="s">
        <v>276</v>
      </c>
      <c r="E48" s="50" t="s">
        <v>239</v>
      </c>
      <c r="F48" s="40">
        <f>(7.15*1)*0.1+(7.15*1)*0.2</f>
        <v>2.1450000000000005</v>
      </c>
      <c r="G48" s="118"/>
      <c r="H48" s="19">
        <f t="shared" si="5"/>
        <v>0</v>
      </c>
      <c r="I48" s="31">
        <f t="shared" si="6"/>
        <v>0</v>
      </c>
      <c r="J48" s="21" t="e">
        <f t="shared" si="7"/>
        <v>#DIV/0!</v>
      </c>
      <c r="L48" s="47"/>
    </row>
    <row r="49" spans="1:12" ht="25.15" customHeight="1" outlineLevel="1" x14ac:dyDescent="0.25">
      <c r="A49" s="49" t="s">
        <v>28</v>
      </c>
      <c r="B49" s="25" t="s">
        <v>654</v>
      </c>
      <c r="C49" s="37" t="s">
        <v>199</v>
      </c>
      <c r="D49" s="42" t="s">
        <v>243</v>
      </c>
      <c r="E49" s="51" t="s">
        <v>239</v>
      </c>
      <c r="F49" s="52">
        <f>1.8*1.1</f>
        <v>1.9800000000000002</v>
      </c>
      <c r="G49" s="118"/>
      <c r="H49" s="19">
        <f t="shared" si="5"/>
        <v>0</v>
      </c>
      <c r="I49" s="31">
        <f t="shared" si="6"/>
        <v>0</v>
      </c>
      <c r="J49" s="21" t="e">
        <f t="shared" si="7"/>
        <v>#DIV/0!</v>
      </c>
      <c r="L49" s="47"/>
    </row>
    <row r="50" spans="1:12" ht="25.15" customHeight="1" outlineLevel="1" x14ac:dyDescent="0.25">
      <c r="A50" s="49" t="s">
        <v>29</v>
      </c>
      <c r="B50" s="25" t="s">
        <v>654</v>
      </c>
      <c r="C50" s="53" t="s">
        <v>275</v>
      </c>
      <c r="D50" s="42" t="s">
        <v>274</v>
      </c>
      <c r="E50" s="39" t="s">
        <v>241</v>
      </c>
      <c r="F50" s="40">
        <v>1</v>
      </c>
      <c r="G50" s="119"/>
      <c r="H50" s="19">
        <f t="shared" si="5"/>
        <v>0</v>
      </c>
      <c r="I50" s="31">
        <f t="shared" si="6"/>
        <v>0</v>
      </c>
      <c r="J50" s="21" t="e">
        <f t="shared" si="7"/>
        <v>#DIV/0!</v>
      </c>
      <c r="L50" s="47"/>
    </row>
    <row r="51" spans="1:12" ht="25.15" customHeight="1" outlineLevel="1" x14ac:dyDescent="0.25">
      <c r="A51" s="49" t="s">
        <v>30</v>
      </c>
      <c r="B51" s="25" t="s">
        <v>654</v>
      </c>
      <c r="C51" s="37" t="s">
        <v>279</v>
      </c>
      <c r="D51" s="38" t="s">
        <v>278</v>
      </c>
      <c r="E51" s="51" t="s">
        <v>240</v>
      </c>
      <c r="F51" s="52">
        <v>21.5</v>
      </c>
      <c r="G51" s="119"/>
      <c r="H51" s="19">
        <f t="shared" si="5"/>
        <v>0</v>
      </c>
      <c r="I51" s="31">
        <f t="shared" si="6"/>
        <v>0</v>
      </c>
      <c r="J51" s="21" t="e">
        <f t="shared" si="7"/>
        <v>#DIV/0!</v>
      </c>
      <c r="L51" s="47"/>
    </row>
    <row r="52" spans="1:12" ht="25.15" customHeight="1" outlineLevel="1" x14ac:dyDescent="0.25">
      <c r="A52" s="49" t="s">
        <v>31</v>
      </c>
      <c r="B52" s="25" t="s">
        <v>654</v>
      </c>
      <c r="C52" s="53" t="s">
        <v>283</v>
      </c>
      <c r="D52" s="38" t="s">
        <v>282</v>
      </c>
      <c r="E52" s="39" t="s">
        <v>241</v>
      </c>
      <c r="F52" s="40">
        <v>20</v>
      </c>
      <c r="G52" s="119"/>
      <c r="H52" s="19">
        <f t="shared" si="5"/>
        <v>0</v>
      </c>
      <c r="I52" s="31">
        <f t="shared" si="6"/>
        <v>0</v>
      </c>
      <c r="J52" s="21" t="e">
        <f t="shared" si="7"/>
        <v>#DIV/0!</v>
      </c>
      <c r="L52" s="47"/>
    </row>
    <row r="53" spans="1:12" ht="33.950000000000003" customHeight="1" outlineLevel="1" x14ac:dyDescent="0.25">
      <c r="A53" s="49" t="s">
        <v>32</v>
      </c>
      <c r="B53" s="25" t="s">
        <v>654</v>
      </c>
      <c r="C53" s="37" t="s">
        <v>281</v>
      </c>
      <c r="D53" s="38" t="s">
        <v>280</v>
      </c>
      <c r="E53" s="39" t="s">
        <v>240</v>
      </c>
      <c r="F53" s="40">
        <f>2.5*3</f>
        <v>7.5</v>
      </c>
      <c r="G53" s="119"/>
      <c r="H53" s="19">
        <f t="shared" si="5"/>
        <v>0</v>
      </c>
      <c r="I53" s="20">
        <f t="shared" si="6"/>
        <v>0</v>
      </c>
      <c r="J53" s="21" t="e">
        <f t="shared" si="7"/>
        <v>#DIV/0!</v>
      </c>
      <c r="L53" s="47"/>
    </row>
    <row r="54" spans="1:12" ht="33.950000000000003" customHeight="1" outlineLevel="1" x14ac:dyDescent="0.25">
      <c r="A54" s="49" t="s">
        <v>33</v>
      </c>
      <c r="B54" s="25" t="s">
        <v>654</v>
      </c>
      <c r="C54" s="53" t="s">
        <v>284</v>
      </c>
      <c r="D54" s="38" t="s">
        <v>285</v>
      </c>
      <c r="E54" s="39" t="s">
        <v>241</v>
      </c>
      <c r="F54" s="40">
        <v>1</v>
      </c>
      <c r="G54" s="117"/>
      <c r="H54" s="19">
        <f t="shared" si="5"/>
        <v>0</v>
      </c>
      <c r="I54" s="31">
        <f t="shared" si="6"/>
        <v>0</v>
      </c>
      <c r="J54" s="21" t="e">
        <f t="shared" si="7"/>
        <v>#DIV/0!</v>
      </c>
      <c r="L54" s="47"/>
    </row>
    <row r="55" spans="1:12" ht="25.15" customHeight="1" outlineLevel="1" x14ac:dyDescent="0.25">
      <c r="A55" s="49" t="s">
        <v>34</v>
      </c>
      <c r="B55" s="135" t="s">
        <v>248</v>
      </c>
      <c r="C55" s="135"/>
      <c r="D55" s="135"/>
      <c r="E55" s="43"/>
      <c r="F55" s="40"/>
      <c r="G55" s="118"/>
      <c r="H55" s="30"/>
      <c r="I55" s="31"/>
      <c r="J55" s="21"/>
      <c r="L55" s="47"/>
    </row>
    <row r="56" spans="1:12" ht="25.15" customHeight="1" outlineLevel="2" x14ac:dyDescent="0.25">
      <c r="A56" s="49" t="s">
        <v>286</v>
      </c>
      <c r="B56" s="25" t="s">
        <v>654</v>
      </c>
      <c r="C56" s="37" t="s">
        <v>253</v>
      </c>
      <c r="D56" s="38" t="s">
        <v>249</v>
      </c>
      <c r="E56" s="39" t="s">
        <v>128</v>
      </c>
      <c r="F56" s="40">
        <v>10</v>
      </c>
      <c r="G56" s="118"/>
      <c r="H56" s="19">
        <f t="shared" si="5"/>
        <v>0</v>
      </c>
      <c r="I56" s="31">
        <f t="shared" ref="I56:I72" si="8">F56*H56</f>
        <v>0</v>
      </c>
      <c r="J56" s="21" t="e">
        <f t="shared" ref="J56:J73" si="9">I56/$I$337</f>
        <v>#DIV/0!</v>
      </c>
      <c r="L56" s="47"/>
    </row>
    <row r="57" spans="1:12" ht="25.15" customHeight="1" outlineLevel="2" x14ac:dyDescent="0.25">
      <c r="A57" s="49" t="s">
        <v>287</v>
      </c>
      <c r="B57" s="25" t="s">
        <v>654</v>
      </c>
      <c r="C57" s="37" t="s">
        <v>253</v>
      </c>
      <c r="D57" s="38" t="s">
        <v>250</v>
      </c>
      <c r="E57" s="39" t="s">
        <v>128</v>
      </c>
      <c r="F57" s="40">
        <v>10</v>
      </c>
      <c r="G57" s="118"/>
      <c r="H57" s="19">
        <f t="shared" si="5"/>
        <v>0</v>
      </c>
      <c r="I57" s="31">
        <f t="shared" si="8"/>
        <v>0</v>
      </c>
      <c r="J57" s="21" t="e">
        <f t="shared" si="9"/>
        <v>#DIV/0!</v>
      </c>
      <c r="L57" s="47"/>
    </row>
    <row r="58" spans="1:12" ht="25.15" customHeight="1" outlineLevel="2" x14ac:dyDescent="0.25">
      <c r="A58" s="49" t="s">
        <v>288</v>
      </c>
      <c r="B58" s="25" t="s">
        <v>654</v>
      </c>
      <c r="C58" s="37" t="s">
        <v>253</v>
      </c>
      <c r="D58" s="38" t="s">
        <v>251</v>
      </c>
      <c r="E58" s="39" t="s">
        <v>128</v>
      </c>
      <c r="F58" s="40">
        <v>40</v>
      </c>
      <c r="G58" s="118"/>
      <c r="H58" s="19">
        <f t="shared" si="5"/>
        <v>0</v>
      </c>
      <c r="I58" s="31">
        <f t="shared" si="8"/>
        <v>0</v>
      </c>
      <c r="J58" s="21" t="e">
        <f t="shared" si="9"/>
        <v>#DIV/0!</v>
      </c>
      <c r="L58" s="47"/>
    </row>
    <row r="59" spans="1:12" ht="25.15" customHeight="1" outlineLevel="2" x14ac:dyDescent="0.25">
      <c r="A59" s="49" t="s">
        <v>289</v>
      </c>
      <c r="B59" s="25" t="s">
        <v>654</v>
      </c>
      <c r="C59" s="37" t="s">
        <v>253</v>
      </c>
      <c r="D59" s="38" t="s">
        <v>252</v>
      </c>
      <c r="E59" s="39" t="s">
        <v>128</v>
      </c>
      <c r="F59" s="40">
        <v>20</v>
      </c>
      <c r="G59" s="118"/>
      <c r="H59" s="19">
        <f t="shared" si="5"/>
        <v>0</v>
      </c>
      <c r="I59" s="31">
        <f t="shared" si="8"/>
        <v>0</v>
      </c>
      <c r="J59" s="21" t="e">
        <f t="shared" si="9"/>
        <v>#DIV/0!</v>
      </c>
      <c r="L59" s="47"/>
    </row>
    <row r="60" spans="1:12" ht="25.15" customHeight="1" outlineLevel="2" x14ac:dyDescent="0.25">
      <c r="A60" s="49" t="s">
        <v>290</v>
      </c>
      <c r="B60" s="25" t="s">
        <v>654</v>
      </c>
      <c r="C60" s="37" t="s">
        <v>254</v>
      </c>
      <c r="D60" s="38" t="s">
        <v>255</v>
      </c>
      <c r="E60" s="39" t="s">
        <v>128</v>
      </c>
      <c r="F60" s="40">
        <v>45</v>
      </c>
      <c r="G60" s="118"/>
      <c r="H60" s="19">
        <f t="shared" si="5"/>
        <v>0</v>
      </c>
      <c r="I60" s="31">
        <f t="shared" si="8"/>
        <v>0</v>
      </c>
      <c r="J60" s="21" t="e">
        <f t="shared" si="9"/>
        <v>#DIV/0!</v>
      </c>
      <c r="L60" s="47"/>
    </row>
    <row r="61" spans="1:12" ht="25.15" customHeight="1" outlineLevel="2" x14ac:dyDescent="0.25">
      <c r="A61" s="49" t="s">
        <v>291</v>
      </c>
      <c r="B61" s="25" t="s">
        <v>654</v>
      </c>
      <c r="C61" s="37" t="s">
        <v>254</v>
      </c>
      <c r="D61" s="38" t="s">
        <v>256</v>
      </c>
      <c r="E61" s="39" t="s">
        <v>128</v>
      </c>
      <c r="F61" s="40">
        <v>15</v>
      </c>
      <c r="G61" s="118"/>
      <c r="H61" s="19">
        <f t="shared" si="5"/>
        <v>0</v>
      </c>
      <c r="I61" s="31">
        <f t="shared" si="8"/>
        <v>0</v>
      </c>
      <c r="J61" s="21" t="e">
        <f t="shared" si="9"/>
        <v>#DIV/0!</v>
      </c>
      <c r="L61" s="47"/>
    </row>
    <row r="62" spans="1:12" ht="33.950000000000003" customHeight="1" outlineLevel="2" x14ac:dyDescent="0.25">
      <c r="A62" s="36" t="s">
        <v>292</v>
      </c>
      <c r="B62" s="25" t="s">
        <v>654</v>
      </c>
      <c r="C62" s="37" t="s">
        <v>257</v>
      </c>
      <c r="D62" s="38" t="s">
        <v>258</v>
      </c>
      <c r="E62" s="39" t="s">
        <v>241</v>
      </c>
      <c r="F62" s="40">
        <v>1</v>
      </c>
      <c r="G62" s="118"/>
      <c r="H62" s="19">
        <f t="shared" si="5"/>
        <v>0</v>
      </c>
      <c r="I62" s="20">
        <f t="shared" si="8"/>
        <v>0</v>
      </c>
      <c r="J62" s="45" t="e">
        <f t="shared" si="9"/>
        <v>#DIV/0!</v>
      </c>
      <c r="L62" s="47"/>
    </row>
    <row r="63" spans="1:12" ht="33.950000000000003" customHeight="1" outlineLevel="2" x14ac:dyDescent="0.25">
      <c r="A63" s="49" t="s">
        <v>293</v>
      </c>
      <c r="B63" s="25" t="s">
        <v>654</v>
      </c>
      <c r="C63" s="37" t="s">
        <v>260</v>
      </c>
      <c r="D63" s="38" t="s">
        <v>259</v>
      </c>
      <c r="E63" s="39" t="s">
        <v>241</v>
      </c>
      <c r="F63" s="40">
        <v>6</v>
      </c>
      <c r="G63" s="118"/>
      <c r="H63" s="19">
        <f t="shared" si="5"/>
        <v>0</v>
      </c>
      <c r="I63" s="31">
        <f t="shared" si="8"/>
        <v>0</v>
      </c>
      <c r="J63" s="21" t="e">
        <f t="shared" si="9"/>
        <v>#DIV/0!</v>
      </c>
      <c r="L63" s="47"/>
    </row>
    <row r="64" spans="1:12" ht="25.15" customHeight="1" outlineLevel="2" x14ac:dyDescent="0.25">
      <c r="A64" s="49" t="s">
        <v>294</v>
      </c>
      <c r="B64" s="25" t="s">
        <v>654</v>
      </c>
      <c r="C64" s="37" t="s">
        <v>261</v>
      </c>
      <c r="D64" s="38" t="s">
        <v>273</v>
      </c>
      <c r="E64" s="39" t="s">
        <v>241</v>
      </c>
      <c r="F64" s="40">
        <v>15</v>
      </c>
      <c r="G64" s="118"/>
      <c r="H64" s="19">
        <f t="shared" si="5"/>
        <v>0</v>
      </c>
      <c r="I64" s="31">
        <f t="shared" si="8"/>
        <v>0</v>
      </c>
      <c r="J64" s="21" t="e">
        <f t="shared" si="9"/>
        <v>#DIV/0!</v>
      </c>
      <c r="L64" s="47"/>
    </row>
    <row r="65" spans="1:12" ht="25.15" customHeight="1" outlineLevel="2" x14ac:dyDescent="0.25">
      <c r="A65" s="49" t="s">
        <v>295</v>
      </c>
      <c r="B65" s="25" t="s">
        <v>654</v>
      </c>
      <c r="C65" s="37" t="s">
        <v>263</v>
      </c>
      <c r="D65" s="42" t="s">
        <v>262</v>
      </c>
      <c r="E65" s="39" t="s">
        <v>128</v>
      </c>
      <c r="F65" s="40">
        <v>3</v>
      </c>
      <c r="G65" s="118"/>
      <c r="H65" s="19">
        <f t="shared" si="5"/>
        <v>0</v>
      </c>
      <c r="I65" s="31">
        <f t="shared" si="8"/>
        <v>0</v>
      </c>
      <c r="J65" s="21" t="e">
        <f t="shared" si="9"/>
        <v>#DIV/0!</v>
      </c>
      <c r="L65" s="47"/>
    </row>
    <row r="66" spans="1:12" ht="25.15" customHeight="1" outlineLevel="2" x14ac:dyDescent="0.25">
      <c r="A66" s="49" t="s">
        <v>574</v>
      </c>
      <c r="B66" s="25" t="s">
        <v>654</v>
      </c>
      <c r="C66" s="37" t="s">
        <v>265</v>
      </c>
      <c r="D66" s="42" t="s">
        <v>264</v>
      </c>
      <c r="E66" s="39" t="s">
        <v>268</v>
      </c>
      <c r="F66" s="40">
        <v>1</v>
      </c>
      <c r="G66" s="118"/>
      <c r="H66" s="19">
        <f t="shared" si="5"/>
        <v>0</v>
      </c>
      <c r="I66" s="31">
        <f t="shared" si="8"/>
        <v>0</v>
      </c>
      <c r="J66" s="21" t="e">
        <f t="shared" si="9"/>
        <v>#DIV/0!</v>
      </c>
      <c r="L66" s="47"/>
    </row>
    <row r="67" spans="1:12" ht="25.15" customHeight="1" outlineLevel="2" x14ac:dyDescent="0.25">
      <c r="A67" s="49" t="s">
        <v>296</v>
      </c>
      <c r="B67" s="25" t="s">
        <v>654</v>
      </c>
      <c r="C67" s="37" t="s">
        <v>266</v>
      </c>
      <c r="D67" s="42" t="s">
        <v>267</v>
      </c>
      <c r="E67" s="39" t="s">
        <v>268</v>
      </c>
      <c r="F67" s="40">
        <v>1</v>
      </c>
      <c r="G67" s="118"/>
      <c r="H67" s="19">
        <f t="shared" si="5"/>
        <v>0</v>
      </c>
      <c r="I67" s="31">
        <f t="shared" si="8"/>
        <v>0</v>
      </c>
      <c r="J67" s="21" t="e">
        <f t="shared" si="9"/>
        <v>#DIV/0!</v>
      </c>
      <c r="L67" s="47"/>
    </row>
    <row r="68" spans="1:12" ht="25.15" customHeight="1" outlineLevel="2" x14ac:dyDescent="0.25">
      <c r="A68" s="49" t="s">
        <v>297</v>
      </c>
      <c r="B68" s="25" t="s">
        <v>654</v>
      </c>
      <c r="C68" s="37" t="s">
        <v>272</v>
      </c>
      <c r="D68" s="42" t="s">
        <v>271</v>
      </c>
      <c r="E68" s="39" t="s">
        <v>268</v>
      </c>
      <c r="F68" s="40">
        <v>2</v>
      </c>
      <c r="G68" s="118"/>
      <c r="H68" s="19">
        <f t="shared" si="5"/>
        <v>0</v>
      </c>
      <c r="I68" s="31">
        <f t="shared" si="8"/>
        <v>0</v>
      </c>
      <c r="J68" s="21" t="e">
        <f t="shared" si="9"/>
        <v>#DIV/0!</v>
      </c>
      <c r="L68" s="47"/>
    </row>
    <row r="69" spans="1:12" ht="25.15" customHeight="1" outlineLevel="2" x14ac:dyDescent="0.25">
      <c r="A69" s="49" t="s">
        <v>298</v>
      </c>
      <c r="B69" s="25" t="s">
        <v>654</v>
      </c>
      <c r="C69" s="37" t="s">
        <v>270</v>
      </c>
      <c r="D69" s="42" t="s">
        <v>269</v>
      </c>
      <c r="E69" s="39" t="s">
        <v>241</v>
      </c>
      <c r="F69" s="40">
        <v>2</v>
      </c>
      <c r="G69" s="118"/>
      <c r="H69" s="19">
        <f t="shared" si="5"/>
        <v>0</v>
      </c>
      <c r="I69" s="31">
        <f t="shared" si="8"/>
        <v>0</v>
      </c>
      <c r="J69" s="21" t="e">
        <f t="shared" si="9"/>
        <v>#DIV/0!</v>
      </c>
      <c r="L69" s="47"/>
    </row>
    <row r="70" spans="1:12" ht="25.15" customHeight="1" outlineLevel="1" x14ac:dyDescent="0.25">
      <c r="A70" s="49" t="s">
        <v>299</v>
      </c>
      <c r="B70" s="25" t="s">
        <v>654</v>
      </c>
      <c r="C70" s="37" t="s">
        <v>302</v>
      </c>
      <c r="D70" s="42" t="s">
        <v>301</v>
      </c>
      <c r="E70" s="39" t="s">
        <v>240</v>
      </c>
      <c r="F70" s="40">
        <f>7*1.1</f>
        <v>7.7000000000000011</v>
      </c>
      <c r="G70" s="119"/>
      <c r="H70" s="19">
        <f t="shared" si="5"/>
        <v>0</v>
      </c>
      <c r="I70" s="31">
        <f t="shared" si="8"/>
        <v>0</v>
      </c>
      <c r="J70" s="21" t="e">
        <f t="shared" si="9"/>
        <v>#DIV/0!</v>
      </c>
      <c r="L70" s="47"/>
    </row>
    <row r="71" spans="1:12" ht="25.15" customHeight="1" outlineLevel="1" x14ac:dyDescent="0.25">
      <c r="A71" s="49" t="s">
        <v>300</v>
      </c>
      <c r="B71" s="25" t="s">
        <v>654</v>
      </c>
      <c r="C71" s="53" t="s">
        <v>307</v>
      </c>
      <c r="D71" s="42" t="s">
        <v>306</v>
      </c>
      <c r="E71" s="39" t="s">
        <v>240</v>
      </c>
      <c r="F71" s="40">
        <f>(7*1.1)+(1.12*1.1)</f>
        <v>8.9320000000000022</v>
      </c>
      <c r="G71" s="119"/>
      <c r="H71" s="19">
        <f t="shared" si="5"/>
        <v>0</v>
      </c>
      <c r="I71" s="20">
        <f t="shared" si="8"/>
        <v>0</v>
      </c>
      <c r="J71" s="21" t="e">
        <f t="shared" si="9"/>
        <v>#DIV/0!</v>
      </c>
      <c r="L71" s="47"/>
    </row>
    <row r="72" spans="1:12" ht="25.15" customHeight="1" outlineLevel="1" x14ac:dyDescent="0.25">
      <c r="A72" s="49" t="s">
        <v>303</v>
      </c>
      <c r="B72" s="25" t="s">
        <v>654</v>
      </c>
      <c r="C72" s="37" t="s">
        <v>305</v>
      </c>
      <c r="D72" s="38" t="s">
        <v>304</v>
      </c>
      <c r="E72" s="39" t="s">
        <v>240</v>
      </c>
      <c r="F72" s="52">
        <v>21.5</v>
      </c>
      <c r="G72" s="119"/>
      <c r="H72" s="19">
        <f t="shared" si="5"/>
        <v>0</v>
      </c>
      <c r="I72" s="31">
        <f t="shared" si="8"/>
        <v>0</v>
      </c>
      <c r="J72" s="21" t="e">
        <f t="shared" si="9"/>
        <v>#DIV/0!</v>
      </c>
      <c r="L72" s="47"/>
    </row>
    <row r="73" spans="1:12" ht="25.15" customHeight="1" x14ac:dyDescent="0.25">
      <c r="A73" s="148" t="s">
        <v>86</v>
      </c>
      <c r="B73" s="149"/>
      <c r="C73" s="149"/>
      <c r="D73" s="149"/>
      <c r="E73" s="149"/>
      <c r="F73" s="149"/>
      <c r="G73" s="152"/>
      <c r="H73" s="152"/>
      <c r="I73" s="54">
        <f>SUM(I47:I72)</f>
        <v>0</v>
      </c>
      <c r="J73" s="23" t="e">
        <f t="shared" si="9"/>
        <v>#DIV/0!</v>
      </c>
      <c r="L73" s="47"/>
    </row>
    <row r="74" spans="1:12" ht="25.15" customHeight="1" x14ac:dyDescent="0.25">
      <c r="A74" s="34">
        <v>5</v>
      </c>
      <c r="B74" s="136" t="s">
        <v>92</v>
      </c>
      <c r="C74" s="136"/>
      <c r="D74" s="136"/>
      <c r="E74" s="136"/>
      <c r="F74" s="136"/>
      <c r="G74" s="136"/>
      <c r="H74" s="136"/>
      <c r="I74" s="48"/>
      <c r="J74" s="24"/>
      <c r="L74" s="47"/>
    </row>
    <row r="75" spans="1:12" ht="33.75" customHeight="1" outlineLevel="1" x14ac:dyDescent="0.25">
      <c r="A75" s="49" t="s">
        <v>37</v>
      </c>
      <c r="B75" s="25" t="s">
        <v>654</v>
      </c>
      <c r="C75" s="37" t="s">
        <v>281</v>
      </c>
      <c r="D75" s="38" t="s">
        <v>280</v>
      </c>
      <c r="E75" s="39" t="s">
        <v>240</v>
      </c>
      <c r="F75" s="52">
        <f>3.36*3</f>
        <v>10.08</v>
      </c>
      <c r="G75" s="119"/>
      <c r="H75" s="19">
        <f t="shared" ref="H75:H102" si="10">G75*($I$6+1)</f>
        <v>0</v>
      </c>
      <c r="I75" s="20">
        <f>F75*H75</f>
        <v>0</v>
      </c>
      <c r="J75" s="21" t="e">
        <f t="shared" ref="J75:J103" si="11">I75/$I$337</f>
        <v>#DIV/0!</v>
      </c>
      <c r="L75" s="47"/>
    </row>
    <row r="76" spans="1:12" ht="25.15" customHeight="1" outlineLevel="1" x14ac:dyDescent="0.25">
      <c r="A76" s="49" t="s">
        <v>38</v>
      </c>
      <c r="B76" s="25" t="s">
        <v>654</v>
      </c>
      <c r="C76" s="37" t="s">
        <v>302</v>
      </c>
      <c r="D76" s="42" t="s">
        <v>301</v>
      </c>
      <c r="E76" s="39" t="s">
        <v>240</v>
      </c>
      <c r="F76" s="52">
        <f>4.75*3</f>
        <v>14.25</v>
      </c>
      <c r="G76" s="119"/>
      <c r="H76" s="19">
        <f t="shared" si="10"/>
        <v>0</v>
      </c>
      <c r="I76" s="31">
        <f>F76*H76</f>
        <v>0</v>
      </c>
      <c r="J76" s="21" t="e">
        <f t="shared" si="11"/>
        <v>#DIV/0!</v>
      </c>
      <c r="L76" s="47"/>
    </row>
    <row r="77" spans="1:12" ht="25.15" customHeight="1" outlineLevel="1" x14ac:dyDescent="0.25">
      <c r="A77" s="49" t="s">
        <v>39</v>
      </c>
      <c r="B77" s="135" t="s">
        <v>248</v>
      </c>
      <c r="C77" s="135"/>
      <c r="D77" s="135"/>
      <c r="E77" s="43"/>
      <c r="F77" s="40"/>
      <c r="G77" s="118"/>
      <c r="H77" s="30"/>
      <c r="I77" s="31"/>
      <c r="J77" s="21" t="e">
        <f t="shared" si="11"/>
        <v>#DIV/0!</v>
      </c>
      <c r="L77" s="47"/>
    </row>
    <row r="78" spans="1:12" ht="25.15" customHeight="1" outlineLevel="2" x14ac:dyDescent="0.25">
      <c r="A78" s="49" t="s">
        <v>308</v>
      </c>
      <c r="B78" s="25" t="s">
        <v>654</v>
      </c>
      <c r="C78" s="53" t="s">
        <v>330</v>
      </c>
      <c r="D78" s="55" t="s">
        <v>331</v>
      </c>
      <c r="E78" s="51" t="s">
        <v>241</v>
      </c>
      <c r="F78" s="52">
        <v>20</v>
      </c>
      <c r="G78" s="119"/>
      <c r="H78" s="19">
        <f t="shared" si="10"/>
        <v>0</v>
      </c>
      <c r="I78" s="31">
        <f t="shared" ref="I78:I102" si="12">F78*H78</f>
        <v>0</v>
      </c>
      <c r="J78" s="21" t="e">
        <f t="shared" si="11"/>
        <v>#DIV/0!</v>
      </c>
      <c r="L78" s="47"/>
    </row>
    <row r="79" spans="1:12" ht="25.15" customHeight="1" outlineLevel="2" x14ac:dyDescent="0.25">
      <c r="A79" s="49" t="s">
        <v>309</v>
      </c>
      <c r="B79" s="25" t="s">
        <v>654</v>
      </c>
      <c r="C79" s="53" t="s">
        <v>330</v>
      </c>
      <c r="D79" s="55" t="s">
        <v>332</v>
      </c>
      <c r="E79" s="51" t="s">
        <v>241</v>
      </c>
      <c r="F79" s="52">
        <v>40</v>
      </c>
      <c r="G79" s="119"/>
      <c r="H79" s="19">
        <f t="shared" si="10"/>
        <v>0</v>
      </c>
      <c r="I79" s="31">
        <f t="shared" si="12"/>
        <v>0</v>
      </c>
      <c r="J79" s="21" t="e">
        <f t="shared" si="11"/>
        <v>#DIV/0!</v>
      </c>
      <c r="L79" s="47"/>
    </row>
    <row r="80" spans="1:12" ht="25.15" customHeight="1" outlineLevel="2" x14ac:dyDescent="0.25">
      <c r="A80" s="49" t="s">
        <v>310</v>
      </c>
      <c r="B80" s="25" t="s">
        <v>654</v>
      </c>
      <c r="C80" s="37" t="s">
        <v>254</v>
      </c>
      <c r="D80" s="38" t="s">
        <v>255</v>
      </c>
      <c r="E80" s="51" t="s">
        <v>128</v>
      </c>
      <c r="F80" s="52">
        <v>100</v>
      </c>
      <c r="G80" s="119"/>
      <c r="H80" s="19">
        <f t="shared" si="10"/>
        <v>0</v>
      </c>
      <c r="I80" s="31">
        <f t="shared" si="12"/>
        <v>0</v>
      </c>
      <c r="J80" s="21" t="e">
        <f t="shared" si="11"/>
        <v>#DIV/0!</v>
      </c>
      <c r="L80" s="47"/>
    </row>
    <row r="81" spans="1:12" ht="25.15" customHeight="1" outlineLevel="2" x14ac:dyDescent="0.25">
      <c r="A81" s="49" t="s">
        <v>311</v>
      </c>
      <c r="B81" s="25" t="s">
        <v>654</v>
      </c>
      <c r="C81" s="37" t="s">
        <v>254</v>
      </c>
      <c r="D81" s="38" t="s">
        <v>256</v>
      </c>
      <c r="E81" s="51" t="s">
        <v>128</v>
      </c>
      <c r="F81" s="52">
        <v>50</v>
      </c>
      <c r="G81" s="119"/>
      <c r="H81" s="19">
        <f t="shared" si="10"/>
        <v>0</v>
      </c>
      <c r="I81" s="31">
        <f t="shared" si="12"/>
        <v>0</v>
      </c>
      <c r="J81" s="21" t="e">
        <f t="shared" si="11"/>
        <v>#DIV/0!</v>
      </c>
      <c r="L81" s="47"/>
    </row>
    <row r="82" spans="1:12" ht="25.15" customHeight="1" outlineLevel="2" x14ac:dyDescent="0.25">
      <c r="A82" s="49" t="s">
        <v>312</v>
      </c>
      <c r="B82" s="25" t="s">
        <v>654</v>
      </c>
      <c r="C82" s="37" t="s">
        <v>253</v>
      </c>
      <c r="D82" s="38" t="s">
        <v>249</v>
      </c>
      <c r="E82" s="51" t="s">
        <v>128</v>
      </c>
      <c r="F82" s="52">
        <v>55</v>
      </c>
      <c r="G82" s="119"/>
      <c r="H82" s="19">
        <f t="shared" si="10"/>
        <v>0</v>
      </c>
      <c r="I82" s="31">
        <f t="shared" si="12"/>
        <v>0</v>
      </c>
      <c r="J82" s="21" t="e">
        <f t="shared" si="11"/>
        <v>#DIV/0!</v>
      </c>
      <c r="L82" s="47"/>
    </row>
    <row r="83" spans="1:12" ht="25.15" customHeight="1" outlineLevel="2" x14ac:dyDescent="0.25">
      <c r="A83" s="49" t="s">
        <v>313</v>
      </c>
      <c r="B83" s="25" t="s">
        <v>654</v>
      </c>
      <c r="C83" s="37" t="s">
        <v>253</v>
      </c>
      <c r="D83" s="38" t="s">
        <v>250</v>
      </c>
      <c r="E83" s="51" t="s">
        <v>128</v>
      </c>
      <c r="F83" s="52">
        <v>20</v>
      </c>
      <c r="G83" s="119"/>
      <c r="H83" s="19">
        <f t="shared" si="10"/>
        <v>0</v>
      </c>
      <c r="I83" s="31">
        <f t="shared" si="12"/>
        <v>0</v>
      </c>
      <c r="J83" s="21" t="e">
        <f t="shared" si="11"/>
        <v>#DIV/0!</v>
      </c>
      <c r="L83" s="47"/>
    </row>
    <row r="84" spans="1:12" ht="25.15" customHeight="1" outlineLevel="2" x14ac:dyDescent="0.25">
      <c r="A84" s="49" t="s">
        <v>314</v>
      </c>
      <c r="B84" s="25" t="s">
        <v>654</v>
      </c>
      <c r="C84" s="37" t="s">
        <v>253</v>
      </c>
      <c r="D84" s="38" t="s">
        <v>251</v>
      </c>
      <c r="E84" s="51" t="s">
        <v>128</v>
      </c>
      <c r="F84" s="52">
        <v>80</v>
      </c>
      <c r="G84" s="119"/>
      <c r="H84" s="19">
        <f t="shared" si="10"/>
        <v>0</v>
      </c>
      <c r="I84" s="31">
        <f t="shared" si="12"/>
        <v>0</v>
      </c>
      <c r="J84" s="21" t="e">
        <f t="shared" si="11"/>
        <v>#DIV/0!</v>
      </c>
      <c r="L84" s="47"/>
    </row>
    <row r="85" spans="1:12" ht="25.15" customHeight="1" outlineLevel="2" x14ac:dyDescent="0.25">
      <c r="A85" s="49" t="s">
        <v>315</v>
      </c>
      <c r="B85" s="25" t="s">
        <v>654</v>
      </c>
      <c r="C85" s="37" t="s">
        <v>253</v>
      </c>
      <c r="D85" s="38" t="s">
        <v>252</v>
      </c>
      <c r="E85" s="51" t="s">
        <v>128</v>
      </c>
      <c r="F85" s="52">
        <v>70</v>
      </c>
      <c r="G85" s="119"/>
      <c r="H85" s="19">
        <f t="shared" si="10"/>
        <v>0</v>
      </c>
      <c r="I85" s="31">
        <f t="shared" si="12"/>
        <v>0</v>
      </c>
      <c r="J85" s="21" t="e">
        <f t="shared" si="11"/>
        <v>#DIV/0!</v>
      </c>
      <c r="L85" s="47"/>
    </row>
    <row r="86" spans="1:12" ht="33.75" customHeight="1" outlineLevel="2" x14ac:dyDescent="0.25">
      <c r="A86" s="36" t="s">
        <v>316</v>
      </c>
      <c r="B86" s="25" t="s">
        <v>654</v>
      </c>
      <c r="C86" s="37" t="s">
        <v>333</v>
      </c>
      <c r="D86" s="38" t="s">
        <v>334</v>
      </c>
      <c r="E86" s="39" t="s">
        <v>241</v>
      </c>
      <c r="F86" s="40">
        <v>4</v>
      </c>
      <c r="G86" s="118"/>
      <c r="H86" s="19">
        <f t="shared" si="10"/>
        <v>0</v>
      </c>
      <c r="I86" s="20">
        <f t="shared" si="12"/>
        <v>0</v>
      </c>
      <c r="J86" s="45" t="e">
        <f t="shared" si="11"/>
        <v>#DIV/0!</v>
      </c>
      <c r="L86" s="47"/>
    </row>
    <row r="87" spans="1:12" ht="25.15" customHeight="1" outlineLevel="2" x14ac:dyDescent="0.25">
      <c r="A87" s="49" t="s">
        <v>317</v>
      </c>
      <c r="B87" s="25" t="s">
        <v>654</v>
      </c>
      <c r="C87" s="53" t="s">
        <v>336</v>
      </c>
      <c r="D87" s="56" t="s">
        <v>335</v>
      </c>
      <c r="E87" s="51" t="s">
        <v>268</v>
      </c>
      <c r="F87" s="52">
        <v>6</v>
      </c>
      <c r="G87" s="119"/>
      <c r="H87" s="19">
        <f t="shared" si="10"/>
        <v>0</v>
      </c>
      <c r="I87" s="31">
        <f t="shared" si="12"/>
        <v>0</v>
      </c>
      <c r="J87" s="21" t="e">
        <f t="shared" si="11"/>
        <v>#DIV/0!</v>
      </c>
      <c r="L87" s="47"/>
    </row>
    <row r="88" spans="1:12" ht="25.15" customHeight="1" outlineLevel="2" x14ac:dyDescent="0.25">
      <c r="A88" s="49" t="s">
        <v>318</v>
      </c>
      <c r="B88" s="25" t="s">
        <v>654</v>
      </c>
      <c r="C88" s="53" t="s">
        <v>338</v>
      </c>
      <c r="D88" s="56" t="s">
        <v>337</v>
      </c>
      <c r="E88" s="51" t="s">
        <v>268</v>
      </c>
      <c r="F88" s="52">
        <v>28</v>
      </c>
      <c r="G88" s="119"/>
      <c r="H88" s="19">
        <f t="shared" si="10"/>
        <v>0</v>
      </c>
      <c r="I88" s="31">
        <f t="shared" si="12"/>
        <v>0</v>
      </c>
      <c r="J88" s="21" t="e">
        <f t="shared" si="11"/>
        <v>#DIV/0!</v>
      </c>
      <c r="L88" s="47"/>
    </row>
    <row r="89" spans="1:12" ht="25.15" customHeight="1" outlineLevel="2" x14ac:dyDescent="0.25">
      <c r="A89" s="49" t="s">
        <v>319</v>
      </c>
      <c r="B89" s="25" t="s">
        <v>654</v>
      </c>
      <c r="C89" s="53" t="s">
        <v>340</v>
      </c>
      <c r="D89" s="56" t="s">
        <v>339</v>
      </c>
      <c r="E89" s="51" t="s">
        <v>128</v>
      </c>
      <c r="F89" s="52">
        <v>25</v>
      </c>
      <c r="G89" s="119"/>
      <c r="H89" s="19">
        <f t="shared" si="10"/>
        <v>0</v>
      </c>
      <c r="I89" s="31">
        <f t="shared" si="12"/>
        <v>0</v>
      </c>
      <c r="J89" s="21" t="e">
        <f t="shared" si="11"/>
        <v>#DIV/0!</v>
      </c>
      <c r="L89" s="47"/>
    </row>
    <row r="90" spans="1:12" ht="25.15" customHeight="1" outlineLevel="2" x14ac:dyDescent="0.25">
      <c r="A90" s="49" t="s">
        <v>320</v>
      </c>
      <c r="B90" s="25" t="s">
        <v>654</v>
      </c>
      <c r="C90" s="53" t="s">
        <v>342</v>
      </c>
      <c r="D90" s="56" t="s">
        <v>341</v>
      </c>
      <c r="E90" s="51" t="s">
        <v>128</v>
      </c>
      <c r="F90" s="52">
        <v>20</v>
      </c>
      <c r="G90" s="119"/>
      <c r="H90" s="19">
        <f t="shared" si="10"/>
        <v>0</v>
      </c>
      <c r="I90" s="31">
        <f t="shared" si="12"/>
        <v>0</v>
      </c>
      <c r="J90" s="21" t="e">
        <f t="shared" si="11"/>
        <v>#DIV/0!</v>
      </c>
      <c r="L90" s="47"/>
    </row>
    <row r="91" spans="1:12" ht="25.15" customHeight="1" outlineLevel="2" x14ac:dyDescent="0.25">
      <c r="A91" s="49" t="s">
        <v>321</v>
      </c>
      <c r="B91" s="25" t="s">
        <v>654</v>
      </c>
      <c r="C91" s="53" t="s">
        <v>265</v>
      </c>
      <c r="D91" s="56" t="s">
        <v>264</v>
      </c>
      <c r="E91" s="51" t="s">
        <v>268</v>
      </c>
      <c r="F91" s="52">
        <v>14</v>
      </c>
      <c r="G91" s="119"/>
      <c r="H91" s="19">
        <f t="shared" si="10"/>
        <v>0</v>
      </c>
      <c r="I91" s="31">
        <f t="shared" si="12"/>
        <v>0</v>
      </c>
      <c r="J91" s="21" t="e">
        <f t="shared" si="11"/>
        <v>#DIV/0!</v>
      </c>
      <c r="L91" s="47"/>
    </row>
    <row r="92" spans="1:12" ht="25.15" customHeight="1" outlineLevel="2" x14ac:dyDescent="0.25">
      <c r="A92" s="49" t="s">
        <v>322</v>
      </c>
      <c r="B92" s="25" t="s">
        <v>654</v>
      </c>
      <c r="C92" s="53" t="s">
        <v>344</v>
      </c>
      <c r="D92" s="56" t="s">
        <v>343</v>
      </c>
      <c r="E92" s="51" t="s">
        <v>268</v>
      </c>
      <c r="F92" s="52">
        <v>2</v>
      </c>
      <c r="G92" s="119"/>
      <c r="H92" s="19">
        <f t="shared" si="10"/>
        <v>0</v>
      </c>
      <c r="I92" s="31">
        <f t="shared" si="12"/>
        <v>0</v>
      </c>
      <c r="J92" s="21" t="e">
        <f t="shared" si="11"/>
        <v>#DIV/0!</v>
      </c>
      <c r="L92" s="47"/>
    </row>
    <row r="93" spans="1:12" ht="25.15" customHeight="1" outlineLevel="2" x14ac:dyDescent="0.25">
      <c r="A93" s="49" t="s">
        <v>323</v>
      </c>
      <c r="B93" s="25" t="s">
        <v>654</v>
      </c>
      <c r="C93" s="53" t="s">
        <v>346</v>
      </c>
      <c r="D93" s="56" t="s">
        <v>345</v>
      </c>
      <c r="E93" s="51" t="s">
        <v>241</v>
      </c>
      <c r="F93" s="52">
        <v>4</v>
      </c>
      <c r="G93" s="119"/>
      <c r="H93" s="19">
        <f t="shared" si="10"/>
        <v>0</v>
      </c>
      <c r="I93" s="31">
        <f t="shared" si="12"/>
        <v>0</v>
      </c>
      <c r="J93" s="21" t="e">
        <f t="shared" si="11"/>
        <v>#DIV/0!</v>
      </c>
      <c r="L93" s="47"/>
    </row>
    <row r="94" spans="1:12" ht="25.15" customHeight="1" outlineLevel="2" x14ac:dyDescent="0.25">
      <c r="A94" s="49" t="s">
        <v>324</v>
      </c>
      <c r="B94" s="25" t="s">
        <v>654</v>
      </c>
      <c r="C94" s="53" t="s">
        <v>270</v>
      </c>
      <c r="D94" s="56" t="s">
        <v>269</v>
      </c>
      <c r="E94" s="51" t="s">
        <v>241</v>
      </c>
      <c r="F94" s="52">
        <v>2</v>
      </c>
      <c r="G94" s="119"/>
      <c r="H94" s="19">
        <f t="shared" si="10"/>
        <v>0</v>
      </c>
      <c r="I94" s="31">
        <f t="shared" si="12"/>
        <v>0</v>
      </c>
      <c r="J94" s="21" t="e">
        <f t="shared" si="11"/>
        <v>#DIV/0!</v>
      </c>
      <c r="L94" s="47"/>
    </row>
    <row r="95" spans="1:12" ht="25.15" customHeight="1" outlineLevel="2" x14ac:dyDescent="0.25">
      <c r="A95" s="49" t="s">
        <v>325</v>
      </c>
      <c r="B95" s="25" t="s">
        <v>654</v>
      </c>
      <c r="C95" s="53" t="s">
        <v>347</v>
      </c>
      <c r="D95" s="55" t="s">
        <v>349</v>
      </c>
      <c r="E95" s="51" t="s">
        <v>241</v>
      </c>
      <c r="F95" s="52">
        <v>2</v>
      </c>
      <c r="G95" s="119"/>
      <c r="H95" s="19">
        <f t="shared" si="10"/>
        <v>0</v>
      </c>
      <c r="I95" s="31">
        <f t="shared" si="12"/>
        <v>0</v>
      </c>
      <c r="J95" s="21" t="e">
        <f t="shared" si="11"/>
        <v>#DIV/0!</v>
      </c>
      <c r="L95" s="47"/>
    </row>
    <row r="96" spans="1:12" ht="25.15" customHeight="1" outlineLevel="2" x14ac:dyDescent="0.25">
      <c r="A96" s="49" t="s">
        <v>326</v>
      </c>
      <c r="B96" s="25" t="s">
        <v>654</v>
      </c>
      <c r="C96" s="53" t="s">
        <v>348</v>
      </c>
      <c r="D96" s="55" t="s">
        <v>350</v>
      </c>
      <c r="E96" s="51" t="s">
        <v>241</v>
      </c>
      <c r="F96" s="52">
        <v>1</v>
      </c>
      <c r="G96" s="119"/>
      <c r="H96" s="19">
        <f t="shared" si="10"/>
        <v>0</v>
      </c>
      <c r="I96" s="31">
        <f t="shared" si="12"/>
        <v>0</v>
      </c>
      <c r="J96" s="21" t="e">
        <f t="shared" si="11"/>
        <v>#DIV/0!</v>
      </c>
      <c r="L96" s="47"/>
    </row>
    <row r="97" spans="1:12" ht="25.15" customHeight="1" outlineLevel="2" x14ac:dyDescent="0.25">
      <c r="A97" s="49" t="s">
        <v>327</v>
      </c>
      <c r="B97" s="25" t="s">
        <v>654</v>
      </c>
      <c r="C97" s="53" t="s">
        <v>348</v>
      </c>
      <c r="D97" s="55" t="s">
        <v>351</v>
      </c>
      <c r="E97" s="51" t="s">
        <v>241</v>
      </c>
      <c r="F97" s="52">
        <v>1</v>
      </c>
      <c r="G97" s="119"/>
      <c r="H97" s="19">
        <f t="shared" si="10"/>
        <v>0</v>
      </c>
      <c r="I97" s="31">
        <f t="shared" si="12"/>
        <v>0</v>
      </c>
      <c r="J97" s="21" t="e">
        <f t="shared" si="11"/>
        <v>#DIV/0!</v>
      </c>
      <c r="L97" s="47"/>
    </row>
    <row r="98" spans="1:12" ht="25.15" customHeight="1" outlineLevel="2" x14ac:dyDescent="0.25">
      <c r="A98" s="49" t="s">
        <v>328</v>
      </c>
      <c r="B98" s="25" t="s">
        <v>654</v>
      </c>
      <c r="C98" s="53" t="s">
        <v>353</v>
      </c>
      <c r="D98" s="56" t="s">
        <v>352</v>
      </c>
      <c r="E98" s="51" t="s">
        <v>241</v>
      </c>
      <c r="F98" s="52">
        <v>1</v>
      </c>
      <c r="G98" s="119"/>
      <c r="H98" s="19">
        <f t="shared" si="10"/>
        <v>0</v>
      </c>
      <c r="I98" s="31">
        <f t="shared" si="12"/>
        <v>0</v>
      </c>
      <c r="J98" s="21" t="e">
        <f t="shared" si="11"/>
        <v>#DIV/0!</v>
      </c>
      <c r="L98" s="47"/>
    </row>
    <row r="99" spans="1:12" ht="25.15" customHeight="1" outlineLevel="1" x14ac:dyDescent="0.25">
      <c r="A99" s="49" t="s">
        <v>329</v>
      </c>
      <c r="B99" s="25" t="s">
        <v>654</v>
      </c>
      <c r="C99" s="53" t="s">
        <v>355</v>
      </c>
      <c r="D99" s="56" t="s">
        <v>354</v>
      </c>
      <c r="E99" s="51" t="s">
        <v>268</v>
      </c>
      <c r="F99" s="52">
        <v>2</v>
      </c>
      <c r="G99" s="119"/>
      <c r="H99" s="19">
        <f t="shared" si="10"/>
        <v>0</v>
      </c>
      <c r="I99" s="31">
        <f t="shared" si="12"/>
        <v>0</v>
      </c>
      <c r="J99" s="21" t="e">
        <f t="shared" si="11"/>
        <v>#DIV/0!</v>
      </c>
      <c r="L99" s="47"/>
    </row>
    <row r="100" spans="1:12" ht="25.15" customHeight="1" outlineLevel="1" x14ac:dyDescent="0.25">
      <c r="A100" s="49" t="s">
        <v>40</v>
      </c>
      <c r="B100" s="25" t="s">
        <v>654</v>
      </c>
      <c r="C100" s="53" t="s">
        <v>200</v>
      </c>
      <c r="D100" s="42" t="s">
        <v>125</v>
      </c>
      <c r="E100" s="51" t="s">
        <v>240</v>
      </c>
      <c r="F100" s="52">
        <f>(4.6*3)*2</f>
        <v>27.599999999999998</v>
      </c>
      <c r="G100" s="119"/>
      <c r="H100" s="19">
        <f t="shared" si="10"/>
        <v>0</v>
      </c>
      <c r="I100" s="20">
        <f t="shared" si="12"/>
        <v>0</v>
      </c>
      <c r="J100" s="21" t="e">
        <f t="shared" si="11"/>
        <v>#DIV/0!</v>
      </c>
      <c r="L100" s="47"/>
    </row>
    <row r="101" spans="1:12" ht="25.15" customHeight="1" outlineLevel="1" x14ac:dyDescent="0.25">
      <c r="A101" s="49" t="s">
        <v>557</v>
      </c>
      <c r="B101" s="25" t="s">
        <v>654</v>
      </c>
      <c r="C101" s="53" t="s">
        <v>526</v>
      </c>
      <c r="D101" s="57" t="s">
        <v>525</v>
      </c>
      <c r="E101" s="39" t="s">
        <v>240</v>
      </c>
      <c r="F101" s="40">
        <v>16.8</v>
      </c>
      <c r="G101" s="118"/>
      <c r="H101" s="19">
        <f t="shared" si="10"/>
        <v>0</v>
      </c>
      <c r="I101" s="20">
        <f t="shared" si="12"/>
        <v>0</v>
      </c>
      <c r="J101" s="21" t="e">
        <f t="shared" si="11"/>
        <v>#DIV/0!</v>
      </c>
      <c r="L101" s="47"/>
    </row>
    <row r="102" spans="1:12" ht="25.15" customHeight="1" outlineLevel="1" x14ac:dyDescent="0.25">
      <c r="A102" s="49" t="s">
        <v>558</v>
      </c>
      <c r="B102" s="25" t="s">
        <v>654</v>
      </c>
      <c r="C102" s="53" t="s">
        <v>401</v>
      </c>
      <c r="D102" s="42" t="s">
        <v>458</v>
      </c>
      <c r="E102" s="51" t="s">
        <v>240</v>
      </c>
      <c r="F102" s="52">
        <f>(4.6*3)*2</f>
        <v>27.599999999999998</v>
      </c>
      <c r="G102" s="119"/>
      <c r="H102" s="19">
        <f t="shared" si="10"/>
        <v>0</v>
      </c>
      <c r="I102" s="31">
        <f t="shared" si="12"/>
        <v>0</v>
      </c>
      <c r="J102" s="21" t="e">
        <f t="shared" si="11"/>
        <v>#DIV/0!</v>
      </c>
      <c r="L102" s="47"/>
    </row>
    <row r="103" spans="1:12" ht="25.15" customHeight="1" x14ac:dyDescent="0.25">
      <c r="A103" s="148" t="s">
        <v>87</v>
      </c>
      <c r="B103" s="149"/>
      <c r="C103" s="149"/>
      <c r="D103" s="149"/>
      <c r="E103" s="149"/>
      <c r="F103" s="149"/>
      <c r="G103" s="152"/>
      <c r="H103" s="152"/>
      <c r="I103" s="54">
        <f>SUM(I75:I102)</f>
        <v>0</v>
      </c>
      <c r="J103" s="23" t="e">
        <f t="shared" si="11"/>
        <v>#DIV/0!</v>
      </c>
      <c r="L103" s="47"/>
    </row>
    <row r="104" spans="1:12" ht="25.15" customHeight="1" x14ac:dyDescent="0.25">
      <c r="A104" s="34">
        <v>6</v>
      </c>
      <c r="B104" s="136" t="s">
        <v>93</v>
      </c>
      <c r="C104" s="136"/>
      <c r="D104" s="136"/>
      <c r="E104" s="136"/>
      <c r="F104" s="136"/>
      <c r="G104" s="136"/>
      <c r="H104" s="136"/>
      <c r="I104" s="48"/>
      <c r="J104" s="24"/>
      <c r="L104" s="47"/>
    </row>
    <row r="105" spans="1:12" ht="25.15" customHeight="1" outlineLevel="1" x14ac:dyDescent="0.25">
      <c r="A105" s="49" t="s">
        <v>41</v>
      </c>
      <c r="B105" s="25" t="s">
        <v>654</v>
      </c>
      <c r="C105" s="53" t="s">
        <v>199</v>
      </c>
      <c r="D105" s="42" t="s">
        <v>243</v>
      </c>
      <c r="E105" s="51" t="s">
        <v>240</v>
      </c>
      <c r="F105" s="52">
        <f>((4.8*3.1)+(1.6*3.1)+(7.1*3.1)+(1.8*3))*1.1</f>
        <v>51.974999999999994</v>
      </c>
      <c r="G105" s="117"/>
      <c r="H105" s="19">
        <f t="shared" ref="H105:H168" si="13">G105*($I$6+1)</f>
        <v>0</v>
      </c>
      <c r="I105" s="31">
        <f t="shared" ref="I105:I131" si="14">F105*H105</f>
        <v>0</v>
      </c>
      <c r="J105" s="21" t="e">
        <f t="shared" ref="J105:J131" si="15">I105/$I$337</f>
        <v>#DIV/0!</v>
      </c>
      <c r="L105" s="47"/>
    </row>
    <row r="106" spans="1:12" ht="25.15" customHeight="1" outlineLevel="1" x14ac:dyDescent="0.25">
      <c r="A106" s="49" t="s">
        <v>42</v>
      </c>
      <c r="B106" s="25" t="s">
        <v>654</v>
      </c>
      <c r="C106" s="53" t="s">
        <v>214</v>
      </c>
      <c r="D106" s="58" t="s">
        <v>356</v>
      </c>
      <c r="E106" s="51" t="s">
        <v>240</v>
      </c>
      <c r="F106" s="52">
        <v>37</v>
      </c>
      <c r="G106" s="119"/>
      <c r="H106" s="19">
        <f t="shared" si="13"/>
        <v>0</v>
      </c>
      <c r="I106" s="31">
        <f t="shared" si="14"/>
        <v>0</v>
      </c>
      <c r="J106" s="21" t="e">
        <f t="shared" si="15"/>
        <v>#DIV/0!</v>
      </c>
      <c r="L106" s="47"/>
    </row>
    <row r="107" spans="1:12" ht="25.15" customHeight="1" outlineLevel="1" x14ac:dyDescent="0.25">
      <c r="A107" s="49" t="s">
        <v>43</v>
      </c>
      <c r="B107" s="25" t="s">
        <v>654</v>
      </c>
      <c r="C107" s="53" t="s">
        <v>358</v>
      </c>
      <c r="D107" s="58" t="s">
        <v>357</v>
      </c>
      <c r="E107" s="51" t="s">
        <v>240</v>
      </c>
      <c r="F107" s="52">
        <v>37</v>
      </c>
      <c r="G107" s="119"/>
      <c r="H107" s="19">
        <f t="shared" si="13"/>
        <v>0</v>
      </c>
      <c r="I107" s="31">
        <f t="shared" si="14"/>
        <v>0</v>
      </c>
      <c r="J107" s="21" t="e">
        <f t="shared" si="15"/>
        <v>#DIV/0!</v>
      </c>
      <c r="L107" s="47"/>
    </row>
    <row r="108" spans="1:12" ht="25.15" customHeight="1" outlineLevel="1" x14ac:dyDescent="0.25">
      <c r="A108" s="49" t="s">
        <v>44</v>
      </c>
      <c r="B108" s="25" t="s">
        <v>654</v>
      </c>
      <c r="C108" s="53" t="s">
        <v>360</v>
      </c>
      <c r="D108" s="56" t="s">
        <v>359</v>
      </c>
      <c r="E108" s="51" t="s">
        <v>240</v>
      </c>
      <c r="F108" s="52">
        <f>4*7</f>
        <v>28</v>
      </c>
      <c r="G108" s="119"/>
      <c r="H108" s="19">
        <f t="shared" si="13"/>
        <v>0</v>
      </c>
      <c r="I108" s="31">
        <f t="shared" si="14"/>
        <v>0</v>
      </c>
      <c r="J108" s="21" t="e">
        <f t="shared" si="15"/>
        <v>#DIV/0!</v>
      </c>
      <c r="L108" s="47"/>
    </row>
    <row r="109" spans="1:12" ht="25.15" customHeight="1" outlineLevel="1" x14ac:dyDescent="0.25">
      <c r="A109" s="49" t="s">
        <v>45</v>
      </c>
      <c r="B109" s="25" t="s">
        <v>654</v>
      </c>
      <c r="C109" s="37" t="s">
        <v>362</v>
      </c>
      <c r="D109" s="59" t="s">
        <v>361</v>
      </c>
      <c r="E109" s="39" t="s">
        <v>240</v>
      </c>
      <c r="F109" s="40">
        <v>30</v>
      </c>
      <c r="G109" s="118"/>
      <c r="H109" s="19">
        <f t="shared" si="13"/>
        <v>0</v>
      </c>
      <c r="I109" s="31">
        <f t="shared" si="14"/>
        <v>0</v>
      </c>
      <c r="J109" s="21" t="e">
        <f t="shared" si="15"/>
        <v>#DIV/0!</v>
      </c>
      <c r="L109" s="47"/>
    </row>
    <row r="110" spans="1:12" ht="25.15" customHeight="1" outlineLevel="1" x14ac:dyDescent="0.25">
      <c r="A110" s="49" t="s">
        <v>46</v>
      </c>
      <c r="B110" s="25" t="s">
        <v>654</v>
      </c>
      <c r="C110" s="37" t="s">
        <v>364</v>
      </c>
      <c r="D110" s="59" t="s">
        <v>363</v>
      </c>
      <c r="E110" s="39" t="s">
        <v>239</v>
      </c>
      <c r="F110" s="40">
        <f>0.15*6</f>
        <v>0.89999999999999991</v>
      </c>
      <c r="G110" s="118"/>
      <c r="H110" s="19">
        <f t="shared" si="13"/>
        <v>0</v>
      </c>
      <c r="I110" s="31">
        <f t="shared" si="14"/>
        <v>0</v>
      </c>
      <c r="J110" s="21" t="e">
        <f t="shared" si="15"/>
        <v>#DIV/0!</v>
      </c>
      <c r="L110" s="47"/>
    </row>
    <row r="111" spans="1:12" ht="25.15" customHeight="1" outlineLevel="1" x14ac:dyDescent="0.25">
      <c r="A111" s="36" t="s">
        <v>47</v>
      </c>
      <c r="B111" s="25" t="s">
        <v>654</v>
      </c>
      <c r="C111" s="37" t="s">
        <v>365</v>
      </c>
      <c r="D111" s="38" t="s">
        <v>366</v>
      </c>
      <c r="E111" s="39" t="s">
        <v>240</v>
      </c>
      <c r="F111" s="40">
        <v>2</v>
      </c>
      <c r="G111" s="118"/>
      <c r="H111" s="19">
        <f t="shared" si="13"/>
        <v>0</v>
      </c>
      <c r="I111" s="31">
        <f t="shared" si="14"/>
        <v>0</v>
      </c>
      <c r="J111" s="21" t="e">
        <f t="shared" si="15"/>
        <v>#DIV/0!</v>
      </c>
      <c r="L111" s="47"/>
    </row>
    <row r="112" spans="1:12" ht="25.15" customHeight="1" outlineLevel="1" x14ac:dyDescent="0.25">
      <c r="A112" s="36" t="s">
        <v>48</v>
      </c>
      <c r="B112" s="25" t="s">
        <v>654</v>
      </c>
      <c r="C112" s="37" t="s">
        <v>368</v>
      </c>
      <c r="D112" s="38" t="s">
        <v>367</v>
      </c>
      <c r="E112" s="39" t="s">
        <v>375</v>
      </c>
      <c r="F112" s="40">
        <f>F113*120</f>
        <v>780</v>
      </c>
      <c r="G112" s="118"/>
      <c r="H112" s="19">
        <f t="shared" si="13"/>
        <v>0</v>
      </c>
      <c r="I112" s="20">
        <f t="shared" si="14"/>
        <v>0</v>
      </c>
      <c r="J112" s="21" t="e">
        <f t="shared" si="15"/>
        <v>#DIV/0!</v>
      </c>
      <c r="L112" s="47"/>
    </row>
    <row r="113" spans="1:12" ht="25.15" customHeight="1" outlineLevel="1" x14ac:dyDescent="0.25">
      <c r="A113" s="36" t="s">
        <v>49</v>
      </c>
      <c r="B113" s="25" t="s">
        <v>654</v>
      </c>
      <c r="C113" s="37" t="s">
        <v>370</v>
      </c>
      <c r="D113" s="42" t="s">
        <v>369</v>
      </c>
      <c r="E113" s="39" t="s">
        <v>239</v>
      </c>
      <c r="F113" s="40">
        <f>2.5+1.5+2.5</f>
        <v>6.5</v>
      </c>
      <c r="G113" s="118"/>
      <c r="H113" s="19">
        <f t="shared" si="13"/>
        <v>0</v>
      </c>
      <c r="I113" s="20">
        <f t="shared" si="14"/>
        <v>0</v>
      </c>
      <c r="J113" s="21" t="e">
        <f t="shared" si="15"/>
        <v>#DIV/0!</v>
      </c>
      <c r="L113" s="47"/>
    </row>
    <row r="114" spans="1:12" ht="25.15" customHeight="1" outlineLevel="1" x14ac:dyDescent="0.25">
      <c r="A114" s="36" t="s">
        <v>50</v>
      </c>
      <c r="B114" s="25" t="s">
        <v>654</v>
      </c>
      <c r="C114" s="37" t="s">
        <v>372</v>
      </c>
      <c r="D114" s="38" t="s">
        <v>371</v>
      </c>
      <c r="E114" s="39" t="s">
        <v>240</v>
      </c>
      <c r="F114" s="40">
        <v>54</v>
      </c>
      <c r="G114" s="118"/>
      <c r="H114" s="19">
        <f t="shared" si="13"/>
        <v>0</v>
      </c>
      <c r="I114" s="20">
        <f t="shared" si="14"/>
        <v>0</v>
      </c>
      <c r="J114" s="21" t="e">
        <f t="shared" si="15"/>
        <v>#DIV/0!</v>
      </c>
      <c r="L114" s="47"/>
    </row>
    <row r="115" spans="1:12" ht="25.15" customHeight="1" outlineLevel="1" x14ac:dyDescent="0.25">
      <c r="A115" s="36" t="s">
        <v>51</v>
      </c>
      <c r="B115" s="25" t="s">
        <v>654</v>
      </c>
      <c r="C115" s="37" t="s">
        <v>368</v>
      </c>
      <c r="D115" s="38" t="s">
        <v>373</v>
      </c>
      <c r="E115" s="39" t="s">
        <v>375</v>
      </c>
      <c r="F115" s="40">
        <f>F116*120</f>
        <v>1320</v>
      </c>
      <c r="G115" s="118"/>
      <c r="H115" s="19">
        <f t="shared" si="13"/>
        <v>0</v>
      </c>
      <c r="I115" s="20">
        <f t="shared" si="14"/>
        <v>0</v>
      </c>
      <c r="J115" s="21" t="e">
        <f t="shared" si="15"/>
        <v>#DIV/0!</v>
      </c>
      <c r="L115" s="47"/>
    </row>
    <row r="116" spans="1:12" ht="25.15" customHeight="1" outlineLevel="1" x14ac:dyDescent="0.25">
      <c r="A116" s="36" t="s">
        <v>52</v>
      </c>
      <c r="B116" s="25" t="s">
        <v>654</v>
      </c>
      <c r="C116" s="37" t="s">
        <v>370</v>
      </c>
      <c r="D116" s="38" t="s">
        <v>374</v>
      </c>
      <c r="E116" s="39" t="s">
        <v>239</v>
      </c>
      <c r="F116" s="40">
        <f>8+3</f>
        <v>11</v>
      </c>
      <c r="G116" s="118"/>
      <c r="H116" s="19">
        <f t="shared" si="13"/>
        <v>0</v>
      </c>
      <c r="I116" s="31">
        <f t="shared" si="14"/>
        <v>0</v>
      </c>
      <c r="J116" s="21" t="e">
        <f t="shared" si="15"/>
        <v>#DIV/0!</v>
      </c>
      <c r="L116" s="47"/>
    </row>
    <row r="117" spans="1:12" ht="25.15" customHeight="1" outlineLevel="1" x14ac:dyDescent="0.25">
      <c r="A117" s="36" t="s">
        <v>53</v>
      </c>
      <c r="B117" s="60" t="s">
        <v>588</v>
      </c>
      <c r="C117" s="60" t="s">
        <v>588</v>
      </c>
      <c r="D117" s="61" t="s">
        <v>616</v>
      </c>
      <c r="E117" s="62" t="s">
        <v>240</v>
      </c>
      <c r="F117" s="63">
        <v>10.4</v>
      </c>
      <c r="G117" s="120"/>
      <c r="H117" s="19">
        <f t="shared" si="13"/>
        <v>0</v>
      </c>
      <c r="I117" s="64">
        <f t="shared" si="14"/>
        <v>0</v>
      </c>
      <c r="J117" s="65" t="e">
        <f t="shared" si="15"/>
        <v>#DIV/0!</v>
      </c>
      <c r="L117" s="47"/>
    </row>
    <row r="118" spans="1:12" ht="25.15" customHeight="1" outlineLevel="1" x14ac:dyDescent="0.25">
      <c r="A118" s="36" t="s">
        <v>54</v>
      </c>
      <c r="B118" s="60" t="s">
        <v>588</v>
      </c>
      <c r="C118" s="60" t="s">
        <v>588</v>
      </c>
      <c r="D118" s="61" t="s">
        <v>617</v>
      </c>
      <c r="E118" s="62" t="s">
        <v>240</v>
      </c>
      <c r="F118" s="63">
        <v>10.4</v>
      </c>
      <c r="G118" s="120"/>
      <c r="H118" s="19">
        <f t="shared" si="13"/>
        <v>0</v>
      </c>
      <c r="I118" s="64">
        <f>F118*H118</f>
        <v>0</v>
      </c>
      <c r="J118" s="65" t="e">
        <f t="shared" si="15"/>
        <v>#DIV/0!</v>
      </c>
      <c r="L118" s="47"/>
    </row>
    <row r="119" spans="1:12" ht="25.15" customHeight="1" outlineLevel="1" x14ac:dyDescent="0.25">
      <c r="A119" s="36" t="s">
        <v>55</v>
      </c>
      <c r="B119" s="25" t="s">
        <v>654</v>
      </c>
      <c r="C119" s="53" t="s">
        <v>527</v>
      </c>
      <c r="D119" s="66" t="s">
        <v>524</v>
      </c>
      <c r="E119" s="50" t="s">
        <v>240</v>
      </c>
      <c r="F119" s="40">
        <v>9</v>
      </c>
      <c r="G119" s="118"/>
      <c r="H119" s="19">
        <f t="shared" si="13"/>
        <v>0</v>
      </c>
      <c r="I119" s="20">
        <f t="shared" si="14"/>
        <v>0</v>
      </c>
      <c r="J119" s="21" t="e">
        <f t="shared" si="15"/>
        <v>#DIV/0!</v>
      </c>
      <c r="L119" s="47"/>
    </row>
    <row r="120" spans="1:12" ht="25.15" customHeight="1" outlineLevel="1" x14ac:dyDescent="0.25">
      <c r="A120" s="36" t="s">
        <v>56</v>
      </c>
      <c r="B120" s="25" t="s">
        <v>654</v>
      </c>
      <c r="C120" s="53" t="s">
        <v>377</v>
      </c>
      <c r="D120" s="55" t="s">
        <v>376</v>
      </c>
      <c r="E120" s="51" t="s">
        <v>240</v>
      </c>
      <c r="F120" s="52">
        <f>1.8*1.8</f>
        <v>3.24</v>
      </c>
      <c r="G120" s="119"/>
      <c r="H120" s="19">
        <f t="shared" si="13"/>
        <v>0</v>
      </c>
      <c r="I120" s="31">
        <f t="shared" si="14"/>
        <v>0</v>
      </c>
      <c r="J120" s="21" t="e">
        <f t="shared" si="15"/>
        <v>#DIV/0!</v>
      </c>
      <c r="L120" s="47"/>
    </row>
    <row r="121" spans="1:12" ht="25.15" customHeight="1" outlineLevel="1" x14ac:dyDescent="0.25">
      <c r="A121" s="36" t="s">
        <v>83</v>
      </c>
      <c r="B121" s="25" t="s">
        <v>654</v>
      </c>
      <c r="C121" s="37" t="s">
        <v>650</v>
      </c>
      <c r="D121" s="38" t="s">
        <v>522</v>
      </c>
      <c r="E121" s="39" t="s">
        <v>128</v>
      </c>
      <c r="F121" s="67">
        <v>65</v>
      </c>
      <c r="G121" s="118"/>
      <c r="H121" s="19">
        <f t="shared" si="13"/>
        <v>0</v>
      </c>
      <c r="I121" s="31">
        <f t="shared" si="14"/>
        <v>0</v>
      </c>
      <c r="J121" s="21" t="e">
        <f t="shared" si="15"/>
        <v>#DIV/0!</v>
      </c>
      <c r="L121" s="47"/>
    </row>
    <row r="122" spans="1:12" ht="33.75" customHeight="1" outlineLevel="1" x14ac:dyDescent="0.25">
      <c r="A122" s="36" t="s">
        <v>130</v>
      </c>
      <c r="B122" s="25" t="s">
        <v>654</v>
      </c>
      <c r="C122" s="37" t="s">
        <v>379</v>
      </c>
      <c r="D122" s="38" t="s">
        <v>378</v>
      </c>
      <c r="E122" s="39" t="s">
        <v>128</v>
      </c>
      <c r="F122" s="40">
        <v>16</v>
      </c>
      <c r="G122" s="118"/>
      <c r="H122" s="19">
        <f t="shared" si="13"/>
        <v>0</v>
      </c>
      <c r="I122" s="31">
        <f t="shared" si="14"/>
        <v>0</v>
      </c>
      <c r="J122" s="21" t="e">
        <f t="shared" si="15"/>
        <v>#DIV/0!</v>
      </c>
      <c r="L122" s="47"/>
    </row>
    <row r="123" spans="1:12" ht="25.15" customHeight="1" outlineLevel="1" x14ac:dyDescent="0.25">
      <c r="A123" s="36" t="s">
        <v>131</v>
      </c>
      <c r="B123" s="25" t="s">
        <v>654</v>
      </c>
      <c r="C123" s="68" t="s">
        <v>609</v>
      </c>
      <c r="D123" s="69" t="s">
        <v>610</v>
      </c>
      <c r="E123" s="39" t="s">
        <v>240</v>
      </c>
      <c r="F123" s="40">
        <v>20</v>
      </c>
      <c r="G123" s="118"/>
      <c r="H123" s="19">
        <f t="shared" si="13"/>
        <v>0</v>
      </c>
      <c r="I123" s="20">
        <f t="shared" si="14"/>
        <v>0</v>
      </c>
      <c r="J123" s="45" t="e">
        <f t="shared" si="15"/>
        <v>#DIV/0!</v>
      </c>
      <c r="L123" s="47"/>
    </row>
    <row r="124" spans="1:12" ht="25.15" customHeight="1" outlineLevel="1" x14ac:dyDescent="0.25">
      <c r="A124" s="36" t="s">
        <v>573</v>
      </c>
      <c r="B124" s="25" t="s">
        <v>654</v>
      </c>
      <c r="C124" s="37" t="s">
        <v>594</v>
      </c>
      <c r="D124" s="46" t="s">
        <v>595</v>
      </c>
      <c r="E124" s="50" t="s">
        <v>128</v>
      </c>
      <c r="F124" s="40">
        <v>15</v>
      </c>
      <c r="G124" s="118"/>
      <c r="H124" s="19">
        <f t="shared" si="13"/>
        <v>0</v>
      </c>
      <c r="I124" s="31">
        <f t="shared" si="14"/>
        <v>0</v>
      </c>
      <c r="J124" s="21" t="e">
        <f t="shared" si="15"/>
        <v>#DIV/0!</v>
      </c>
      <c r="L124" s="47"/>
    </row>
    <row r="125" spans="1:12" ht="25.15" customHeight="1" outlineLevel="1" x14ac:dyDescent="0.25">
      <c r="A125" s="36" t="s">
        <v>132</v>
      </c>
      <c r="B125" s="25" t="s">
        <v>654</v>
      </c>
      <c r="C125" s="37" t="s">
        <v>530</v>
      </c>
      <c r="D125" s="38" t="s">
        <v>529</v>
      </c>
      <c r="E125" s="50" t="s">
        <v>128</v>
      </c>
      <c r="F125" s="40">
        <v>22</v>
      </c>
      <c r="G125" s="118"/>
      <c r="H125" s="19">
        <f t="shared" si="13"/>
        <v>0</v>
      </c>
      <c r="I125" s="31">
        <f t="shared" si="14"/>
        <v>0</v>
      </c>
      <c r="J125" s="21" t="e">
        <f t="shared" si="15"/>
        <v>#DIV/0!</v>
      </c>
      <c r="L125" s="47"/>
    </row>
    <row r="126" spans="1:12" ht="25.15" customHeight="1" outlineLevel="1" x14ac:dyDescent="0.25">
      <c r="A126" s="36" t="s">
        <v>133</v>
      </c>
      <c r="B126" s="25" t="s">
        <v>654</v>
      </c>
      <c r="C126" s="37" t="s">
        <v>532</v>
      </c>
      <c r="D126" s="38" t="s">
        <v>531</v>
      </c>
      <c r="E126" s="50" t="s">
        <v>241</v>
      </c>
      <c r="F126" s="40">
        <v>1</v>
      </c>
      <c r="G126" s="118"/>
      <c r="H126" s="19">
        <f t="shared" si="13"/>
        <v>0</v>
      </c>
      <c r="I126" s="31">
        <f t="shared" si="14"/>
        <v>0</v>
      </c>
      <c r="J126" s="21" t="e">
        <f t="shared" si="15"/>
        <v>#DIV/0!</v>
      </c>
      <c r="L126" s="47"/>
    </row>
    <row r="127" spans="1:12" ht="25.15" customHeight="1" outlineLevel="1" x14ac:dyDescent="0.25">
      <c r="A127" s="36" t="s">
        <v>134</v>
      </c>
      <c r="B127" s="25" t="s">
        <v>654</v>
      </c>
      <c r="C127" s="53" t="s">
        <v>380</v>
      </c>
      <c r="D127" s="55" t="s">
        <v>381</v>
      </c>
      <c r="E127" s="51" t="s">
        <v>240</v>
      </c>
      <c r="F127" s="52">
        <f>19.1*1.8</f>
        <v>34.380000000000003</v>
      </c>
      <c r="G127" s="119"/>
      <c r="H127" s="19">
        <f t="shared" si="13"/>
        <v>0</v>
      </c>
      <c r="I127" s="31">
        <f t="shared" si="14"/>
        <v>0</v>
      </c>
      <c r="J127" s="21" t="e">
        <f t="shared" si="15"/>
        <v>#DIV/0!</v>
      </c>
      <c r="L127" s="47"/>
    </row>
    <row r="128" spans="1:12" ht="25.15" customHeight="1" outlineLevel="1" x14ac:dyDescent="0.25">
      <c r="A128" s="36" t="s">
        <v>135</v>
      </c>
      <c r="B128" s="25" t="s">
        <v>654</v>
      </c>
      <c r="C128" s="53" t="s">
        <v>129</v>
      </c>
      <c r="D128" s="58" t="s">
        <v>244</v>
      </c>
      <c r="E128" s="51" t="s">
        <v>240</v>
      </c>
      <c r="F128" s="52">
        <v>6</v>
      </c>
      <c r="G128" s="119"/>
      <c r="H128" s="19">
        <f t="shared" si="13"/>
        <v>0</v>
      </c>
      <c r="I128" s="31">
        <f t="shared" si="14"/>
        <v>0</v>
      </c>
      <c r="J128" s="21" t="e">
        <f t="shared" si="15"/>
        <v>#DIV/0!</v>
      </c>
      <c r="L128" s="47"/>
    </row>
    <row r="129" spans="1:12" ht="25.15" customHeight="1" outlineLevel="1" x14ac:dyDescent="0.25">
      <c r="A129" s="36" t="s">
        <v>136</v>
      </c>
      <c r="B129" s="25" t="s">
        <v>654</v>
      </c>
      <c r="C129" s="53" t="s">
        <v>383</v>
      </c>
      <c r="D129" s="58" t="s">
        <v>382</v>
      </c>
      <c r="E129" s="51" t="s">
        <v>240</v>
      </c>
      <c r="F129" s="52">
        <f>2.25*1.1</f>
        <v>2.4750000000000001</v>
      </c>
      <c r="G129" s="119"/>
      <c r="H129" s="19">
        <f t="shared" si="13"/>
        <v>0</v>
      </c>
      <c r="I129" s="31">
        <f t="shared" si="14"/>
        <v>0</v>
      </c>
      <c r="J129" s="21" t="e">
        <f t="shared" si="15"/>
        <v>#DIV/0!</v>
      </c>
      <c r="L129" s="47"/>
    </row>
    <row r="130" spans="1:12" ht="25.15" customHeight="1" outlineLevel="1" x14ac:dyDescent="0.25">
      <c r="A130" s="36" t="s">
        <v>137</v>
      </c>
      <c r="B130" s="25" t="s">
        <v>654</v>
      </c>
      <c r="C130" s="37" t="s">
        <v>385</v>
      </c>
      <c r="D130" s="59" t="s">
        <v>384</v>
      </c>
      <c r="E130" s="39" t="s">
        <v>240</v>
      </c>
      <c r="F130" s="40">
        <f>((7.1+1.95)*7.5)*1.1</f>
        <v>74.662499999999994</v>
      </c>
      <c r="G130" s="119"/>
      <c r="H130" s="19">
        <f t="shared" si="13"/>
        <v>0</v>
      </c>
      <c r="I130" s="20">
        <f t="shared" si="14"/>
        <v>0</v>
      </c>
      <c r="J130" s="21" t="e">
        <f t="shared" si="15"/>
        <v>#DIV/0!</v>
      </c>
      <c r="L130" s="47"/>
    </row>
    <row r="131" spans="1:12" ht="33.75" customHeight="1" outlineLevel="1" x14ac:dyDescent="0.25">
      <c r="A131" s="36" t="s">
        <v>138</v>
      </c>
      <c r="B131" s="25" t="s">
        <v>654</v>
      </c>
      <c r="C131" s="37" t="s">
        <v>281</v>
      </c>
      <c r="D131" s="38" t="s">
        <v>280</v>
      </c>
      <c r="E131" s="51" t="s">
        <v>240</v>
      </c>
      <c r="F131" s="52">
        <f>(2.1+1.95+2.7)*3</f>
        <v>20.25</v>
      </c>
      <c r="G131" s="119"/>
      <c r="H131" s="19">
        <f t="shared" si="13"/>
        <v>0</v>
      </c>
      <c r="I131" s="20">
        <f t="shared" si="14"/>
        <v>0</v>
      </c>
      <c r="J131" s="21" t="e">
        <f t="shared" si="15"/>
        <v>#DIV/0!</v>
      </c>
      <c r="L131" s="47"/>
    </row>
    <row r="132" spans="1:12" ht="25.15" customHeight="1" outlineLevel="1" x14ac:dyDescent="0.25">
      <c r="A132" s="49" t="s">
        <v>139</v>
      </c>
      <c r="B132" s="135" t="s">
        <v>248</v>
      </c>
      <c r="C132" s="135"/>
      <c r="D132" s="135"/>
      <c r="E132" s="43"/>
      <c r="F132" s="40"/>
      <c r="G132" s="118"/>
      <c r="H132" s="30"/>
      <c r="I132" s="31"/>
      <c r="J132" s="21"/>
      <c r="L132" s="47"/>
    </row>
    <row r="133" spans="1:12" ht="25.15" customHeight="1" outlineLevel="2" x14ac:dyDescent="0.25">
      <c r="A133" s="49" t="s">
        <v>618</v>
      </c>
      <c r="B133" s="25" t="s">
        <v>654</v>
      </c>
      <c r="C133" s="37" t="s">
        <v>253</v>
      </c>
      <c r="D133" s="38" t="s">
        <v>249</v>
      </c>
      <c r="E133" s="51" t="s">
        <v>128</v>
      </c>
      <c r="F133" s="52">
        <v>80</v>
      </c>
      <c r="G133" s="119"/>
      <c r="H133" s="19">
        <f t="shared" si="13"/>
        <v>0</v>
      </c>
      <c r="I133" s="31">
        <f t="shared" ref="I133:I177" si="16">F133*H133</f>
        <v>0</v>
      </c>
      <c r="J133" s="21" t="e">
        <f t="shared" ref="J133:J178" si="17">I133/$I$337</f>
        <v>#DIV/0!</v>
      </c>
      <c r="L133" s="47"/>
    </row>
    <row r="134" spans="1:12" ht="25.15" customHeight="1" outlineLevel="2" x14ac:dyDescent="0.25">
      <c r="A134" s="49" t="s">
        <v>619</v>
      </c>
      <c r="B134" s="25" t="s">
        <v>654</v>
      </c>
      <c r="C134" s="37" t="s">
        <v>253</v>
      </c>
      <c r="D134" s="38" t="s">
        <v>250</v>
      </c>
      <c r="E134" s="51" t="s">
        <v>128</v>
      </c>
      <c r="F134" s="52">
        <v>50</v>
      </c>
      <c r="G134" s="119"/>
      <c r="H134" s="19">
        <f t="shared" si="13"/>
        <v>0</v>
      </c>
      <c r="I134" s="31">
        <f t="shared" si="16"/>
        <v>0</v>
      </c>
      <c r="J134" s="21" t="e">
        <f t="shared" si="17"/>
        <v>#DIV/0!</v>
      </c>
      <c r="L134" s="47"/>
    </row>
    <row r="135" spans="1:12" ht="25.15" customHeight="1" outlineLevel="2" x14ac:dyDescent="0.25">
      <c r="A135" s="49" t="s">
        <v>620</v>
      </c>
      <c r="B135" s="25" t="s">
        <v>654</v>
      </c>
      <c r="C135" s="37" t="s">
        <v>253</v>
      </c>
      <c r="D135" s="38" t="s">
        <v>251</v>
      </c>
      <c r="E135" s="51" t="s">
        <v>128</v>
      </c>
      <c r="F135" s="52">
        <v>50</v>
      </c>
      <c r="G135" s="119"/>
      <c r="H135" s="19">
        <f t="shared" si="13"/>
        <v>0</v>
      </c>
      <c r="I135" s="31">
        <f t="shared" si="16"/>
        <v>0</v>
      </c>
      <c r="J135" s="21" t="e">
        <f t="shared" si="17"/>
        <v>#DIV/0!</v>
      </c>
      <c r="L135" s="47"/>
    </row>
    <row r="136" spans="1:12" ht="25.15" customHeight="1" outlineLevel="2" x14ac:dyDescent="0.25">
      <c r="A136" s="49" t="s">
        <v>621</v>
      </c>
      <c r="B136" s="25" t="s">
        <v>654</v>
      </c>
      <c r="C136" s="37" t="s">
        <v>253</v>
      </c>
      <c r="D136" s="38" t="s">
        <v>252</v>
      </c>
      <c r="E136" s="51" t="s">
        <v>128</v>
      </c>
      <c r="F136" s="52">
        <v>80</v>
      </c>
      <c r="G136" s="119"/>
      <c r="H136" s="19">
        <f t="shared" si="13"/>
        <v>0</v>
      </c>
      <c r="I136" s="31">
        <f t="shared" si="16"/>
        <v>0</v>
      </c>
      <c r="J136" s="21" t="e">
        <f t="shared" si="17"/>
        <v>#DIV/0!</v>
      </c>
      <c r="L136" s="47"/>
    </row>
    <row r="137" spans="1:12" ht="25.15" customHeight="1" outlineLevel="2" x14ac:dyDescent="0.25">
      <c r="A137" s="49" t="s">
        <v>622</v>
      </c>
      <c r="B137" s="25" t="s">
        <v>654</v>
      </c>
      <c r="C137" s="37" t="s">
        <v>254</v>
      </c>
      <c r="D137" s="38" t="s">
        <v>255</v>
      </c>
      <c r="E137" s="51" t="s">
        <v>128</v>
      </c>
      <c r="F137" s="52">
        <v>30</v>
      </c>
      <c r="G137" s="119"/>
      <c r="H137" s="19">
        <f t="shared" si="13"/>
        <v>0</v>
      </c>
      <c r="I137" s="31">
        <f t="shared" si="16"/>
        <v>0</v>
      </c>
      <c r="J137" s="21" t="e">
        <f t="shared" si="17"/>
        <v>#DIV/0!</v>
      </c>
      <c r="L137" s="47"/>
    </row>
    <row r="138" spans="1:12" ht="25.15" customHeight="1" outlineLevel="2" x14ac:dyDescent="0.25">
      <c r="A138" s="49" t="s">
        <v>623</v>
      </c>
      <c r="B138" s="25" t="s">
        <v>654</v>
      </c>
      <c r="C138" s="37" t="s">
        <v>254</v>
      </c>
      <c r="D138" s="38" t="s">
        <v>256</v>
      </c>
      <c r="E138" s="51" t="s">
        <v>128</v>
      </c>
      <c r="F138" s="52">
        <v>10</v>
      </c>
      <c r="G138" s="119"/>
      <c r="H138" s="19">
        <f t="shared" si="13"/>
        <v>0</v>
      </c>
      <c r="I138" s="31">
        <f t="shared" si="16"/>
        <v>0</v>
      </c>
      <c r="J138" s="21" t="e">
        <f t="shared" si="17"/>
        <v>#DIV/0!</v>
      </c>
      <c r="L138" s="47"/>
    </row>
    <row r="139" spans="1:12" ht="33.950000000000003" customHeight="1" outlineLevel="2" x14ac:dyDescent="0.25">
      <c r="A139" s="36" t="s">
        <v>624</v>
      </c>
      <c r="B139" s="25" t="s">
        <v>654</v>
      </c>
      <c r="C139" s="37" t="s">
        <v>515</v>
      </c>
      <c r="D139" s="38" t="s">
        <v>516</v>
      </c>
      <c r="E139" s="39" t="s">
        <v>241</v>
      </c>
      <c r="F139" s="40">
        <v>4</v>
      </c>
      <c r="G139" s="118"/>
      <c r="H139" s="19">
        <f t="shared" si="13"/>
        <v>0</v>
      </c>
      <c r="I139" s="20">
        <f t="shared" si="16"/>
        <v>0</v>
      </c>
      <c r="J139" s="45" t="e">
        <f t="shared" si="17"/>
        <v>#DIV/0!</v>
      </c>
      <c r="L139" s="47"/>
    </row>
    <row r="140" spans="1:12" ht="33.950000000000003" customHeight="1" outlineLevel="2" x14ac:dyDescent="0.25">
      <c r="A140" s="36" t="s">
        <v>625</v>
      </c>
      <c r="B140" s="25" t="s">
        <v>654</v>
      </c>
      <c r="C140" s="37" t="s">
        <v>257</v>
      </c>
      <c r="D140" s="38" t="s">
        <v>258</v>
      </c>
      <c r="E140" s="39" t="s">
        <v>241</v>
      </c>
      <c r="F140" s="40">
        <v>10</v>
      </c>
      <c r="G140" s="118"/>
      <c r="H140" s="19">
        <f t="shared" si="13"/>
        <v>0</v>
      </c>
      <c r="I140" s="20">
        <f t="shared" si="16"/>
        <v>0</v>
      </c>
      <c r="J140" s="45" t="e">
        <f t="shared" si="17"/>
        <v>#DIV/0!</v>
      </c>
      <c r="L140" s="47"/>
    </row>
    <row r="141" spans="1:12" ht="33.950000000000003" customHeight="1" outlineLevel="2" x14ac:dyDescent="0.25">
      <c r="A141" s="49" t="s">
        <v>626</v>
      </c>
      <c r="B141" s="25" t="s">
        <v>654</v>
      </c>
      <c r="C141" s="37" t="s">
        <v>260</v>
      </c>
      <c r="D141" s="38" t="s">
        <v>259</v>
      </c>
      <c r="E141" s="51" t="s">
        <v>241</v>
      </c>
      <c r="F141" s="52">
        <v>4</v>
      </c>
      <c r="G141" s="118"/>
      <c r="H141" s="19">
        <f t="shared" si="13"/>
        <v>0</v>
      </c>
      <c r="I141" s="31">
        <f t="shared" si="16"/>
        <v>0</v>
      </c>
      <c r="J141" s="21" t="e">
        <f t="shared" si="17"/>
        <v>#DIV/0!</v>
      </c>
      <c r="L141" s="47"/>
    </row>
    <row r="142" spans="1:12" ht="25.15" customHeight="1" outlineLevel="2" x14ac:dyDescent="0.25">
      <c r="A142" s="49" t="s">
        <v>627</v>
      </c>
      <c r="B142" s="25" t="s">
        <v>654</v>
      </c>
      <c r="C142" s="37" t="s">
        <v>261</v>
      </c>
      <c r="D142" s="38" t="s">
        <v>273</v>
      </c>
      <c r="E142" s="51" t="s">
        <v>241</v>
      </c>
      <c r="F142" s="52">
        <v>27</v>
      </c>
      <c r="G142" s="118"/>
      <c r="H142" s="19">
        <f t="shared" si="13"/>
        <v>0</v>
      </c>
      <c r="I142" s="31">
        <f t="shared" si="16"/>
        <v>0</v>
      </c>
      <c r="J142" s="21" t="e">
        <f t="shared" si="17"/>
        <v>#DIV/0!</v>
      </c>
      <c r="L142" s="47"/>
    </row>
    <row r="143" spans="1:12" ht="25.15" customHeight="1" outlineLevel="2" x14ac:dyDescent="0.25">
      <c r="A143" s="49" t="s">
        <v>628</v>
      </c>
      <c r="B143" s="25" t="s">
        <v>654</v>
      </c>
      <c r="C143" s="37" t="s">
        <v>263</v>
      </c>
      <c r="D143" s="42" t="s">
        <v>262</v>
      </c>
      <c r="E143" s="51" t="s">
        <v>128</v>
      </c>
      <c r="F143" s="52">
        <v>50</v>
      </c>
      <c r="G143" s="118"/>
      <c r="H143" s="19">
        <f t="shared" si="13"/>
        <v>0</v>
      </c>
      <c r="I143" s="31">
        <f t="shared" si="16"/>
        <v>0</v>
      </c>
      <c r="J143" s="21" t="e">
        <f t="shared" si="17"/>
        <v>#DIV/0!</v>
      </c>
      <c r="L143" s="47"/>
    </row>
    <row r="144" spans="1:12" ht="25.15" customHeight="1" outlineLevel="2" x14ac:dyDescent="0.25">
      <c r="A144" s="49" t="s">
        <v>629</v>
      </c>
      <c r="B144" s="25" t="s">
        <v>654</v>
      </c>
      <c r="C144" s="53" t="s">
        <v>387</v>
      </c>
      <c r="D144" s="58" t="s">
        <v>386</v>
      </c>
      <c r="E144" s="51" t="s">
        <v>128</v>
      </c>
      <c r="F144" s="52">
        <v>50</v>
      </c>
      <c r="G144" s="119"/>
      <c r="H144" s="19">
        <f t="shared" si="13"/>
        <v>0</v>
      </c>
      <c r="I144" s="31">
        <f t="shared" si="16"/>
        <v>0</v>
      </c>
      <c r="J144" s="21" t="e">
        <f t="shared" si="17"/>
        <v>#DIV/0!</v>
      </c>
      <c r="L144" s="47"/>
    </row>
    <row r="145" spans="1:12" ht="25.15" customHeight="1" outlineLevel="2" x14ac:dyDescent="0.25">
      <c r="A145" s="49" t="s">
        <v>630</v>
      </c>
      <c r="B145" s="25" t="s">
        <v>654</v>
      </c>
      <c r="C145" s="53" t="s">
        <v>390</v>
      </c>
      <c r="D145" s="55" t="s">
        <v>388</v>
      </c>
      <c r="E145" s="51" t="s">
        <v>241</v>
      </c>
      <c r="F145" s="52">
        <v>2</v>
      </c>
      <c r="G145" s="119"/>
      <c r="H145" s="19">
        <f t="shared" si="13"/>
        <v>0</v>
      </c>
      <c r="I145" s="31">
        <f t="shared" si="16"/>
        <v>0</v>
      </c>
      <c r="J145" s="21" t="e">
        <f t="shared" si="17"/>
        <v>#DIV/0!</v>
      </c>
      <c r="L145" s="47"/>
    </row>
    <row r="146" spans="1:12" ht="25.15" customHeight="1" outlineLevel="2" x14ac:dyDescent="0.25">
      <c r="A146" s="49" t="s">
        <v>631</v>
      </c>
      <c r="B146" s="25" t="s">
        <v>654</v>
      </c>
      <c r="C146" s="53" t="s">
        <v>391</v>
      </c>
      <c r="D146" s="55" t="s">
        <v>389</v>
      </c>
      <c r="E146" s="51" t="s">
        <v>241</v>
      </c>
      <c r="F146" s="52">
        <v>19</v>
      </c>
      <c r="G146" s="119"/>
      <c r="H146" s="19">
        <f t="shared" si="13"/>
        <v>0</v>
      </c>
      <c r="I146" s="31">
        <f t="shared" si="16"/>
        <v>0</v>
      </c>
      <c r="J146" s="21" t="e">
        <f t="shared" si="17"/>
        <v>#DIV/0!</v>
      </c>
      <c r="L146" s="47"/>
    </row>
    <row r="147" spans="1:12" ht="25.15" customHeight="1" outlineLevel="2" x14ac:dyDescent="0.25">
      <c r="A147" s="49" t="s">
        <v>632</v>
      </c>
      <c r="B147" s="25" t="s">
        <v>654</v>
      </c>
      <c r="C147" s="37" t="s">
        <v>543</v>
      </c>
      <c r="D147" s="38" t="s">
        <v>542</v>
      </c>
      <c r="E147" s="39" t="s">
        <v>241</v>
      </c>
      <c r="F147" s="40">
        <v>2</v>
      </c>
      <c r="G147" s="118"/>
      <c r="H147" s="19">
        <f t="shared" si="13"/>
        <v>0</v>
      </c>
      <c r="I147" s="31">
        <f t="shared" si="16"/>
        <v>0</v>
      </c>
      <c r="J147" s="21" t="e">
        <f t="shared" si="17"/>
        <v>#DIV/0!</v>
      </c>
      <c r="L147" s="47"/>
    </row>
    <row r="148" spans="1:12" ht="25.15" customHeight="1" outlineLevel="2" x14ac:dyDescent="0.25">
      <c r="A148" s="49" t="s">
        <v>633</v>
      </c>
      <c r="B148" s="25" t="s">
        <v>654</v>
      </c>
      <c r="C148" s="37" t="s">
        <v>534</v>
      </c>
      <c r="D148" s="38" t="s">
        <v>533</v>
      </c>
      <c r="E148" s="39" t="s">
        <v>241</v>
      </c>
      <c r="F148" s="40">
        <v>4</v>
      </c>
      <c r="G148" s="118"/>
      <c r="H148" s="19">
        <f t="shared" si="13"/>
        <v>0</v>
      </c>
      <c r="I148" s="31">
        <f t="shared" si="16"/>
        <v>0</v>
      </c>
      <c r="J148" s="21" t="e">
        <f t="shared" si="17"/>
        <v>#DIV/0!</v>
      </c>
      <c r="L148" s="47"/>
    </row>
    <row r="149" spans="1:12" ht="25.15" customHeight="1" outlineLevel="2" x14ac:dyDescent="0.25">
      <c r="A149" s="49" t="s">
        <v>634</v>
      </c>
      <c r="B149" s="25" t="s">
        <v>654</v>
      </c>
      <c r="C149" s="37" t="s">
        <v>548</v>
      </c>
      <c r="D149" s="38" t="s">
        <v>537</v>
      </c>
      <c r="E149" s="39" t="s">
        <v>241</v>
      </c>
      <c r="F149" s="40">
        <v>2</v>
      </c>
      <c r="G149" s="118"/>
      <c r="H149" s="19">
        <f t="shared" si="13"/>
        <v>0</v>
      </c>
      <c r="I149" s="31">
        <f t="shared" si="16"/>
        <v>0</v>
      </c>
      <c r="J149" s="21" t="e">
        <f t="shared" si="17"/>
        <v>#DIV/0!</v>
      </c>
      <c r="L149" s="47"/>
    </row>
    <row r="150" spans="1:12" ht="25.15" customHeight="1" outlineLevel="2" x14ac:dyDescent="0.25">
      <c r="A150" s="49" t="s">
        <v>635</v>
      </c>
      <c r="B150" s="25" t="s">
        <v>654</v>
      </c>
      <c r="C150" s="37" t="s">
        <v>539</v>
      </c>
      <c r="D150" s="38" t="s">
        <v>538</v>
      </c>
      <c r="E150" s="39" t="s">
        <v>241</v>
      </c>
      <c r="F150" s="40">
        <v>2</v>
      </c>
      <c r="G150" s="118"/>
      <c r="H150" s="19">
        <f t="shared" si="13"/>
        <v>0</v>
      </c>
      <c r="I150" s="31">
        <f t="shared" si="16"/>
        <v>0</v>
      </c>
      <c r="J150" s="21" t="e">
        <f t="shared" si="17"/>
        <v>#DIV/0!</v>
      </c>
      <c r="L150" s="47"/>
    </row>
    <row r="151" spans="1:12" ht="25.15" customHeight="1" outlineLevel="2" x14ac:dyDescent="0.25">
      <c r="A151" s="49" t="s">
        <v>636</v>
      </c>
      <c r="B151" s="25" t="s">
        <v>654</v>
      </c>
      <c r="C151" s="37" t="s">
        <v>536</v>
      </c>
      <c r="D151" s="38" t="s">
        <v>535</v>
      </c>
      <c r="E151" s="39" t="s">
        <v>241</v>
      </c>
      <c r="F151" s="40">
        <v>2</v>
      </c>
      <c r="G151" s="118"/>
      <c r="H151" s="19">
        <f t="shared" si="13"/>
        <v>0</v>
      </c>
      <c r="I151" s="31">
        <f t="shared" si="16"/>
        <v>0</v>
      </c>
      <c r="J151" s="21" t="e">
        <f t="shared" si="17"/>
        <v>#DIV/0!</v>
      </c>
      <c r="L151" s="47"/>
    </row>
    <row r="152" spans="1:12" ht="25.15" customHeight="1" outlineLevel="2" x14ac:dyDescent="0.25">
      <c r="A152" s="49" t="s">
        <v>637</v>
      </c>
      <c r="B152" s="25" t="s">
        <v>654</v>
      </c>
      <c r="C152" s="37" t="s">
        <v>550</v>
      </c>
      <c r="D152" s="38" t="s">
        <v>549</v>
      </c>
      <c r="E152" s="39" t="s">
        <v>241</v>
      </c>
      <c r="F152" s="40">
        <v>2</v>
      </c>
      <c r="G152" s="118"/>
      <c r="H152" s="19">
        <f t="shared" si="13"/>
        <v>0</v>
      </c>
      <c r="I152" s="31">
        <f t="shared" si="16"/>
        <v>0</v>
      </c>
      <c r="J152" s="21" t="e">
        <f t="shared" si="17"/>
        <v>#DIV/0!</v>
      </c>
      <c r="L152" s="47"/>
    </row>
    <row r="153" spans="1:12" ht="25.15" customHeight="1" outlineLevel="2" x14ac:dyDescent="0.25">
      <c r="A153" s="49" t="s">
        <v>638</v>
      </c>
      <c r="B153" s="25" t="s">
        <v>654</v>
      </c>
      <c r="C153" s="37" t="s">
        <v>541</v>
      </c>
      <c r="D153" s="38" t="s">
        <v>540</v>
      </c>
      <c r="E153" s="39" t="s">
        <v>375</v>
      </c>
      <c r="F153" s="40">
        <v>2</v>
      </c>
      <c r="G153" s="118"/>
      <c r="H153" s="19">
        <f t="shared" si="13"/>
        <v>0</v>
      </c>
      <c r="I153" s="31">
        <f t="shared" si="16"/>
        <v>0</v>
      </c>
      <c r="J153" s="21" t="e">
        <f t="shared" si="17"/>
        <v>#DIV/0!</v>
      </c>
      <c r="L153" s="47"/>
    </row>
    <row r="154" spans="1:12" ht="30" outlineLevel="2" x14ac:dyDescent="0.25">
      <c r="A154" s="49" t="s">
        <v>639</v>
      </c>
      <c r="B154" s="25" t="s">
        <v>654</v>
      </c>
      <c r="C154" s="37" t="s">
        <v>552</v>
      </c>
      <c r="D154" s="38" t="s">
        <v>551</v>
      </c>
      <c r="E154" s="39" t="s">
        <v>241</v>
      </c>
      <c r="F154" s="40">
        <v>1</v>
      </c>
      <c r="G154" s="118"/>
      <c r="H154" s="19">
        <f t="shared" si="13"/>
        <v>0</v>
      </c>
      <c r="I154" s="31">
        <f t="shared" si="16"/>
        <v>0</v>
      </c>
      <c r="J154" s="21" t="e">
        <f t="shared" si="17"/>
        <v>#DIV/0!</v>
      </c>
      <c r="L154" s="47"/>
    </row>
    <row r="155" spans="1:12" ht="25.15" customHeight="1" outlineLevel="2" x14ac:dyDescent="0.25">
      <c r="A155" s="49" t="s">
        <v>640</v>
      </c>
      <c r="B155" s="25" t="s">
        <v>654</v>
      </c>
      <c r="C155" s="37" t="s">
        <v>265</v>
      </c>
      <c r="D155" s="42" t="s">
        <v>264</v>
      </c>
      <c r="E155" s="39" t="s">
        <v>268</v>
      </c>
      <c r="F155" s="52">
        <v>11</v>
      </c>
      <c r="G155" s="118"/>
      <c r="H155" s="19">
        <f t="shared" si="13"/>
        <v>0</v>
      </c>
      <c r="I155" s="31">
        <f t="shared" si="16"/>
        <v>0</v>
      </c>
      <c r="J155" s="21" t="e">
        <f t="shared" si="17"/>
        <v>#DIV/0!</v>
      </c>
      <c r="L155" s="47"/>
    </row>
    <row r="156" spans="1:12" ht="25.15" customHeight="1" outlineLevel="2" x14ac:dyDescent="0.25">
      <c r="A156" s="49" t="s">
        <v>641</v>
      </c>
      <c r="B156" s="25" t="s">
        <v>654</v>
      </c>
      <c r="C156" s="37" t="s">
        <v>266</v>
      </c>
      <c r="D156" s="42" t="s">
        <v>267</v>
      </c>
      <c r="E156" s="39" t="s">
        <v>268</v>
      </c>
      <c r="F156" s="52">
        <v>3</v>
      </c>
      <c r="G156" s="118"/>
      <c r="H156" s="19">
        <f t="shared" si="13"/>
        <v>0</v>
      </c>
      <c r="I156" s="31">
        <f t="shared" si="16"/>
        <v>0</v>
      </c>
      <c r="J156" s="21" t="e">
        <f t="shared" si="17"/>
        <v>#DIV/0!</v>
      </c>
      <c r="L156" s="47"/>
    </row>
    <row r="157" spans="1:12" ht="25.15" customHeight="1" outlineLevel="2" x14ac:dyDescent="0.25">
      <c r="A157" s="49" t="s">
        <v>642</v>
      </c>
      <c r="B157" s="25" t="s">
        <v>654</v>
      </c>
      <c r="C157" s="53" t="s">
        <v>344</v>
      </c>
      <c r="D157" s="58" t="s">
        <v>343</v>
      </c>
      <c r="E157" s="51" t="s">
        <v>268</v>
      </c>
      <c r="F157" s="52">
        <v>1</v>
      </c>
      <c r="G157" s="119"/>
      <c r="H157" s="19">
        <f t="shared" si="13"/>
        <v>0</v>
      </c>
      <c r="I157" s="31">
        <f t="shared" si="16"/>
        <v>0</v>
      </c>
      <c r="J157" s="21" t="e">
        <f t="shared" si="17"/>
        <v>#DIV/0!</v>
      </c>
      <c r="L157" s="47"/>
    </row>
    <row r="158" spans="1:12" ht="25.15" customHeight="1" outlineLevel="2" x14ac:dyDescent="0.25">
      <c r="A158" s="49" t="s">
        <v>643</v>
      </c>
      <c r="B158" s="25" t="s">
        <v>654</v>
      </c>
      <c r="C158" s="37" t="s">
        <v>272</v>
      </c>
      <c r="D158" s="42" t="s">
        <v>271</v>
      </c>
      <c r="E158" s="39" t="s">
        <v>268</v>
      </c>
      <c r="F158" s="52">
        <v>5</v>
      </c>
      <c r="G158" s="119"/>
      <c r="H158" s="19">
        <f t="shared" si="13"/>
        <v>0</v>
      </c>
      <c r="I158" s="31">
        <f t="shared" si="16"/>
        <v>0</v>
      </c>
      <c r="J158" s="21" t="e">
        <f t="shared" si="17"/>
        <v>#DIV/0!</v>
      </c>
      <c r="L158" s="47"/>
    </row>
    <row r="159" spans="1:12" ht="25.15" customHeight="1" outlineLevel="2" x14ac:dyDescent="0.25">
      <c r="A159" s="49" t="s">
        <v>644</v>
      </c>
      <c r="B159" s="25" t="s">
        <v>654</v>
      </c>
      <c r="C159" s="53" t="s">
        <v>346</v>
      </c>
      <c r="D159" s="56" t="s">
        <v>345</v>
      </c>
      <c r="E159" s="51" t="s">
        <v>241</v>
      </c>
      <c r="F159" s="52">
        <v>2</v>
      </c>
      <c r="G159" s="119"/>
      <c r="H159" s="19">
        <f t="shared" si="13"/>
        <v>0</v>
      </c>
      <c r="I159" s="31">
        <f t="shared" si="16"/>
        <v>0</v>
      </c>
      <c r="J159" s="21" t="e">
        <f t="shared" si="17"/>
        <v>#DIV/0!</v>
      </c>
      <c r="L159" s="47"/>
    </row>
    <row r="160" spans="1:12" ht="25.15" customHeight="1" outlineLevel="2" x14ac:dyDescent="0.25">
      <c r="A160" s="49" t="s">
        <v>645</v>
      </c>
      <c r="B160" s="25" t="s">
        <v>654</v>
      </c>
      <c r="C160" s="53" t="s">
        <v>270</v>
      </c>
      <c r="D160" s="56" t="s">
        <v>269</v>
      </c>
      <c r="E160" s="51" t="s">
        <v>241</v>
      </c>
      <c r="F160" s="52">
        <v>3</v>
      </c>
      <c r="G160" s="119"/>
      <c r="H160" s="19">
        <f t="shared" si="13"/>
        <v>0</v>
      </c>
      <c r="I160" s="31">
        <f t="shared" si="16"/>
        <v>0</v>
      </c>
      <c r="J160" s="21" t="e">
        <f t="shared" si="17"/>
        <v>#DIV/0!</v>
      </c>
      <c r="L160" s="47"/>
    </row>
    <row r="161" spans="1:12" ht="25.15" customHeight="1" outlineLevel="1" x14ac:dyDescent="0.25">
      <c r="A161" s="49" t="s">
        <v>646</v>
      </c>
      <c r="B161" s="25" t="s">
        <v>654</v>
      </c>
      <c r="C161" s="53" t="s">
        <v>355</v>
      </c>
      <c r="D161" s="56" t="s">
        <v>354</v>
      </c>
      <c r="E161" s="51" t="s">
        <v>268</v>
      </c>
      <c r="F161" s="52">
        <v>1</v>
      </c>
      <c r="G161" s="119"/>
      <c r="H161" s="19">
        <f t="shared" si="13"/>
        <v>0</v>
      </c>
      <c r="I161" s="31">
        <f t="shared" si="16"/>
        <v>0</v>
      </c>
      <c r="J161" s="21" t="e">
        <f t="shared" si="17"/>
        <v>#DIV/0!</v>
      </c>
      <c r="L161" s="47"/>
    </row>
    <row r="162" spans="1:12" ht="30.75" customHeight="1" outlineLevel="1" x14ac:dyDescent="0.25">
      <c r="A162" s="36" t="s">
        <v>140</v>
      </c>
      <c r="B162" s="25" t="s">
        <v>654</v>
      </c>
      <c r="C162" s="68" t="s">
        <v>612</v>
      </c>
      <c r="D162" s="69" t="s">
        <v>611</v>
      </c>
      <c r="E162" s="39" t="s">
        <v>240</v>
      </c>
      <c r="F162" s="40">
        <v>1.1100000000000001</v>
      </c>
      <c r="G162" s="118"/>
      <c r="H162" s="19">
        <f t="shared" si="13"/>
        <v>0</v>
      </c>
      <c r="I162" s="20">
        <f t="shared" si="16"/>
        <v>0</v>
      </c>
      <c r="J162" s="45" t="e">
        <f t="shared" si="17"/>
        <v>#DIV/0!</v>
      </c>
      <c r="L162" s="47"/>
    </row>
    <row r="163" spans="1:12" ht="45" outlineLevel="1" x14ac:dyDescent="0.25">
      <c r="A163" s="36" t="s">
        <v>141</v>
      </c>
      <c r="B163" s="25" t="s">
        <v>654</v>
      </c>
      <c r="C163" s="53" t="s">
        <v>215</v>
      </c>
      <c r="D163" s="55" t="s">
        <v>392</v>
      </c>
      <c r="E163" s="51" t="s">
        <v>240</v>
      </c>
      <c r="F163" s="52">
        <v>37</v>
      </c>
      <c r="G163" s="119"/>
      <c r="H163" s="19">
        <f t="shared" si="13"/>
        <v>0</v>
      </c>
      <c r="I163" s="20">
        <f t="shared" si="16"/>
        <v>0</v>
      </c>
      <c r="J163" s="21" t="e">
        <f t="shared" si="17"/>
        <v>#DIV/0!</v>
      </c>
      <c r="L163" s="47"/>
    </row>
    <row r="164" spans="1:12" ht="51" customHeight="1" outlineLevel="1" x14ac:dyDescent="0.25">
      <c r="A164" s="36" t="s">
        <v>142</v>
      </c>
      <c r="B164" s="25" t="s">
        <v>654</v>
      </c>
      <c r="C164" s="53" t="s">
        <v>232</v>
      </c>
      <c r="D164" s="55" t="s">
        <v>393</v>
      </c>
      <c r="E164" s="51" t="s">
        <v>128</v>
      </c>
      <c r="F164" s="52">
        <v>27</v>
      </c>
      <c r="G164" s="119"/>
      <c r="H164" s="19">
        <f t="shared" si="13"/>
        <v>0</v>
      </c>
      <c r="I164" s="31">
        <f t="shared" si="16"/>
        <v>0</v>
      </c>
      <c r="J164" s="21" t="e">
        <f t="shared" si="17"/>
        <v>#DIV/0!</v>
      </c>
      <c r="L164" s="47"/>
    </row>
    <row r="165" spans="1:12" ht="25.15" customHeight="1" outlineLevel="1" x14ac:dyDescent="0.25">
      <c r="A165" s="36" t="s">
        <v>143</v>
      </c>
      <c r="B165" s="25" t="s">
        <v>654</v>
      </c>
      <c r="C165" s="53" t="s">
        <v>216</v>
      </c>
      <c r="D165" s="58" t="s">
        <v>394</v>
      </c>
      <c r="E165" s="51" t="s">
        <v>240</v>
      </c>
      <c r="F165" s="52">
        <v>35</v>
      </c>
      <c r="G165" s="119"/>
      <c r="H165" s="19">
        <f t="shared" si="13"/>
        <v>0</v>
      </c>
      <c r="I165" s="31">
        <f t="shared" si="16"/>
        <v>0</v>
      </c>
      <c r="J165" s="21" t="e">
        <f t="shared" si="17"/>
        <v>#DIV/0!</v>
      </c>
      <c r="L165" s="47"/>
    </row>
    <row r="166" spans="1:12" ht="33.75" customHeight="1" outlineLevel="1" x14ac:dyDescent="0.25">
      <c r="A166" s="36" t="s">
        <v>144</v>
      </c>
      <c r="B166" s="25" t="s">
        <v>654</v>
      </c>
      <c r="C166" s="53" t="s">
        <v>395</v>
      </c>
      <c r="D166" s="55" t="s">
        <v>396</v>
      </c>
      <c r="E166" s="51" t="s">
        <v>128</v>
      </c>
      <c r="F166" s="52">
        <v>27</v>
      </c>
      <c r="G166" s="119"/>
      <c r="H166" s="19">
        <f t="shared" si="13"/>
        <v>0</v>
      </c>
      <c r="I166" s="31">
        <f t="shared" si="16"/>
        <v>0</v>
      </c>
      <c r="J166" s="21" t="e">
        <f t="shared" si="17"/>
        <v>#DIV/0!</v>
      </c>
      <c r="L166" s="47"/>
    </row>
    <row r="167" spans="1:12" ht="25.15" customHeight="1" outlineLevel="1" x14ac:dyDescent="0.25">
      <c r="A167" s="36" t="s">
        <v>145</v>
      </c>
      <c r="B167" s="25" t="s">
        <v>654</v>
      </c>
      <c r="C167" s="37" t="s">
        <v>196</v>
      </c>
      <c r="D167" s="38" t="s">
        <v>528</v>
      </c>
      <c r="E167" s="39" t="s">
        <v>240</v>
      </c>
      <c r="F167" s="52">
        <f>(2.1+2.1+2.7+2.7+1.95+0.15+7.1)*3.1</f>
        <v>58.28</v>
      </c>
      <c r="G167" s="118"/>
      <c r="H167" s="19">
        <f t="shared" si="13"/>
        <v>0</v>
      </c>
      <c r="I167" s="31">
        <f t="shared" si="16"/>
        <v>0</v>
      </c>
      <c r="J167" s="21" t="e">
        <f t="shared" si="17"/>
        <v>#DIV/0!</v>
      </c>
      <c r="L167" s="47"/>
    </row>
    <row r="168" spans="1:12" ht="25.15" customHeight="1" outlineLevel="1" x14ac:dyDescent="0.25">
      <c r="A168" s="36" t="s">
        <v>146</v>
      </c>
      <c r="B168" s="25" t="s">
        <v>654</v>
      </c>
      <c r="C168" s="37" t="s">
        <v>197</v>
      </c>
      <c r="D168" s="42" t="s">
        <v>245</v>
      </c>
      <c r="E168" s="39" t="s">
        <v>240</v>
      </c>
      <c r="F168" s="52">
        <f>(2.1+2.1+2.7+2.7+1.95+0.15+7.1)*3.1</f>
        <v>58.28</v>
      </c>
      <c r="G168" s="118"/>
      <c r="H168" s="19">
        <f t="shared" si="13"/>
        <v>0</v>
      </c>
      <c r="I168" s="31">
        <f t="shared" si="16"/>
        <v>0</v>
      </c>
      <c r="J168" s="21" t="e">
        <f t="shared" si="17"/>
        <v>#DIV/0!</v>
      </c>
      <c r="L168" s="47"/>
    </row>
    <row r="169" spans="1:12" ht="25.15" customHeight="1" outlineLevel="1" x14ac:dyDescent="0.25">
      <c r="A169" s="36" t="s">
        <v>147</v>
      </c>
      <c r="B169" s="25" t="s">
        <v>654</v>
      </c>
      <c r="C169" s="37" t="s">
        <v>198</v>
      </c>
      <c r="D169" s="42" t="s">
        <v>6</v>
      </c>
      <c r="E169" s="39" t="s">
        <v>240</v>
      </c>
      <c r="F169" s="52">
        <f>(2.1+2.1+2.7+2.7+1.95+0.15+7.1)*3.1</f>
        <v>58.28</v>
      </c>
      <c r="G169" s="118"/>
      <c r="H169" s="19">
        <f t="shared" ref="H169:H177" si="18">G169*($I$6+1)</f>
        <v>0</v>
      </c>
      <c r="I169" s="31">
        <f t="shared" si="16"/>
        <v>0</v>
      </c>
      <c r="J169" s="21" t="e">
        <f t="shared" si="17"/>
        <v>#DIV/0!</v>
      </c>
      <c r="L169" s="47"/>
    </row>
    <row r="170" spans="1:12" ht="25.15" customHeight="1" outlineLevel="1" x14ac:dyDescent="0.25">
      <c r="A170" s="36" t="s">
        <v>148</v>
      </c>
      <c r="B170" s="25" t="s">
        <v>654</v>
      </c>
      <c r="C170" s="53" t="s">
        <v>398</v>
      </c>
      <c r="D170" s="58" t="s">
        <v>397</v>
      </c>
      <c r="E170" s="51" t="s">
        <v>240</v>
      </c>
      <c r="F170" s="52">
        <f>35+16.2</f>
        <v>51.2</v>
      </c>
      <c r="G170" s="119"/>
      <c r="H170" s="19">
        <f t="shared" si="18"/>
        <v>0</v>
      </c>
      <c r="I170" s="31">
        <f t="shared" si="16"/>
        <v>0</v>
      </c>
      <c r="J170" s="21" t="e">
        <f t="shared" si="17"/>
        <v>#DIV/0!</v>
      </c>
      <c r="L170" s="47"/>
    </row>
    <row r="171" spans="1:12" ht="34.5" customHeight="1" outlineLevel="1" x14ac:dyDescent="0.25">
      <c r="A171" s="36" t="s">
        <v>149</v>
      </c>
      <c r="B171" s="53" t="s">
        <v>235</v>
      </c>
      <c r="C171" s="53">
        <v>94216</v>
      </c>
      <c r="D171" s="70" t="s">
        <v>399</v>
      </c>
      <c r="E171" s="51" t="s">
        <v>240</v>
      </c>
      <c r="F171" s="52">
        <v>15.55</v>
      </c>
      <c r="G171" s="119"/>
      <c r="H171" s="19">
        <f t="shared" si="18"/>
        <v>0</v>
      </c>
      <c r="I171" s="31">
        <f t="shared" si="16"/>
        <v>0</v>
      </c>
      <c r="J171" s="21" t="e">
        <f t="shared" si="17"/>
        <v>#DIV/0!</v>
      </c>
      <c r="L171" s="47"/>
    </row>
    <row r="172" spans="1:12" ht="25.15" customHeight="1" outlineLevel="1" x14ac:dyDescent="0.25">
      <c r="A172" s="36" t="s">
        <v>150</v>
      </c>
      <c r="B172" s="25" t="s">
        <v>654</v>
      </c>
      <c r="C172" s="53" t="s">
        <v>403</v>
      </c>
      <c r="D172" s="70" t="s">
        <v>402</v>
      </c>
      <c r="E172" s="51" t="s">
        <v>240</v>
      </c>
      <c r="F172" s="52">
        <v>15.55</v>
      </c>
      <c r="G172" s="119"/>
      <c r="H172" s="19">
        <f t="shared" si="18"/>
        <v>0</v>
      </c>
      <c r="I172" s="31">
        <f t="shared" si="16"/>
        <v>0</v>
      </c>
      <c r="J172" s="21" t="e">
        <f t="shared" si="17"/>
        <v>#DIV/0!</v>
      </c>
      <c r="L172" s="47"/>
    </row>
    <row r="173" spans="1:12" ht="30" outlineLevel="1" x14ac:dyDescent="0.25">
      <c r="A173" s="36" t="s">
        <v>151</v>
      </c>
      <c r="B173" s="25" t="s">
        <v>654</v>
      </c>
      <c r="C173" s="37" t="s">
        <v>247</v>
      </c>
      <c r="D173" s="42" t="s">
        <v>246</v>
      </c>
      <c r="E173" s="51" t="s">
        <v>128</v>
      </c>
      <c r="F173" s="52">
        <v>1</v>
      </c>
      <c r="G173" s="118"/>
      <c r="H173" s="19">
        <f t="shared" si="18"/>
        <v>0</v>
      </c>
      <c r="I173" s="31">
        <f t="shared" si="16"/>
        <v>0</v>
      </c>
      <c r="J173" s="21" t="e">
        <f t="shared" si="17"/>
        <v>#DIV/0!</v>
      </c>
      <c r="L173" s="47"/>
    </row>
    <row r="174" spans="1:12" ht="25.15" customHeight="1" outlineLevel="1" x14ac:dyDescent="0.25">
      <c r="A174" s="36" t="s">
        <v>152</v>
      </c>
      <c r="B174" s="25" t="s">
        <v>654</v>
      </c>
      <c r="C174" s="53" t="s">
        <v>405</v>
      </c>
      <c r="D174" s="58" t="s">
        <v>404</v>
      </c>
      <c r="E174" s="51" t="s">
        <v>241</v>
      </c>
      <c r="F174" s="52">
        <v>1</v>
      </c>
      <c r="G174" s="119"/>
      <c r="H174" s="19">
        <f t="shared" si="18"/>
        <v>0</v>
      </c>
      <c r="I174" s="31">
        <f t="shared" si="16"/>
        <v>0</v>
      </c>
      <c r="J174" s="21" t="e">
        <f t="shared" si="17"/>
        <v>#DIV/0!</v>
      </c>
      <c r="L174" s="47"/>
    </row>
    <row r="175" spans="1:12" ht="25.15" customHeight="1" outlineLevel="1" x14ac:dyDescent="0.25">
      <c r="A175" s="36" t="s">
        <v>153</v>
      </c>
      <c r="B175" s="25" t="s">
        <v>654</v>
      </c>
      <c r="C175" s="37" t="s">
        <v>407</v>
      </c>
      <c r="D175" s="59" t="s">
        <v>406</v>
      </c>
      <c r="E175" s="39" t="s">
        <v>240</v>
      </c>
      <c r="F175" s="40">
        <f>2.7*3</f>
        <v>8.1000000000000014</v>
      </c>
      <c r="G175" s="119"/>
      <c r="H175" s="19">
        <f t="shared" si="18"/>
        <v>0</v>
      </c>
      <c r="I175" s="20">
        <f t="shared" si="16"/>
        <v>0</v>
      </c>
      <c r="J175" s="21" t="e">
        <f t="shared" si="17"/>
        <v>#DIV/0!</v>
      </c>
      <c r="L175" s="47"/>
    </row>
    <row r="176" spans="1:12" ht="25.15" customHeight="1" outlineLevel="1" x14ac:dyDescent="0.25">
      <c r="A176" s="36" t="s">
        <v>154</v>
      </c>
      <c r="B176" s="25" t="s">
        <v>654</v>
      </c>
      <c r="C176" s="53" t="s">
        <v>401</v>
      </c>
      <c r="D176" s="55" t="s">
        <v>400</v>
      </c>
      <c r="E176" s="51" t="s">
        <v>240</v>
      </c>
      <c r="F176" s="52">
        <f>2.7*3</f>
        <v>8.1000000000000014</v>
      </c>
      <c r="G176" s="119"/>
      <c r="H176" s="19">
        <f t="shared" si="18"/>
        <v>0</v>
      </c>
      <c r="I176" s="31">
        <f t="shared" si="16"/>
        <v>0</v>
      </c>
      <c r="J176" s="21" t="e">
        <f t="shared" si="17"/>
        <v>#DIV/0!</v>
      </c>
      <c r="L176" s="47"/>
    </row>
    <row r="177" spans="1:12" ht="33" customHeight="1" outlineLevel="1" x14ac:dyDescent="0.25">
      <c r="A177" s="36" t="s">
        <v>647</v>
      </c>
      <c r="B177" s="25" t="s">
        <v>654</v>
      </c>
      <c r="C177" s="37" t="s">
        <v>651</v>
      </c>
      <c r="D177" s="38" t="s">
        <v>242</v>
      </c>
      <c r="E177" s="39" t="s">
        <v>241</v>
      </c>
      <c r="F177" s="40">
        <v>1</v>
      </c>
      <c r="G177" s="118"/>
      <c r="H177" s="19">
        <f t="shared" si="18"/>
        <v>0</v>
      </c>
      <c r="I177" s="20">
        <f t="shared" si="16"/>
        <v>0</v>
      </c>
      <c r="J177" s="45" t="e">
        <f t="shared" si="17"/>
        <v>#DIV/0!</v>
      </c>
      <c r="L177" s="47"/>
    </row>
    <row r="178" spans="1:12" ht="25.15" customHeight="1" x14ac:dyDescent="0.25">
      <c r="A178" s="148" t="s">
        <v>88</v>
      </c>
      <c r="B178" s="149"/>
      <c r="C178" s="149"/>
      <c r="D178" s="149"/>
      <c r="E178" s="149"/>
      <c r="F178" s="149"/>
      <c r="G178" s="152"/>
      <c r="H178" s="152"/>
      <c r="I178" s="54">
        <f>SUM(I105:I177)</f>
        <v>0</v>
      </c>
      <c r="J178" s="23" t="e">
        <f t="shared" si="17"/>
        <v>#DIV/0!</v>
      </c>
      <c r="L178" s="47"/>
    </row>
    <row r="179" spans="1:12" ht="25.15" customHeight="1" x14ac:dyDescent="0.25">
      <c r="A179" s="34">
        <v>7</v>
      </c>
      <c r="B179" s="136" t="s">
        <v>94</v>
      </c>
      <c r="C179" s="136"/>
      <c r="D179" s="136"/>
      <c r="E179" s="136"/>
      <c r="F179" s="136"/>
      <c r="G179" s="136"/>
      <c r="H179" s="136"/>
      <c r="I179" s="48"/>
      <c r="J179" s="24"/>
      <c r="L179" s="47"/>
    </row>
    <row r="180" spans="1:12" ht="25.15" customHeight="1" outlineLevel="1" x14ac:dyDescent="0.25">
      <c r="A180" s="49" t="s">
        <v>57</v>
      </c>
      <c r="B180" s="25" t="s">
        <v>654</v>
      </c>
      <c r="C180" s="37" t="s">
        <v>199</v>
      </c>
      <c r="D180" s="42" t="s">
        <v>243</v>
      </c>
      <c r="E180" s="51" t="s">
        <v>240</v>
      </c>
      <c r="F180" s="52">
        <f>(2.65+2.35)*1.1</f>
        <v>5.5</v>
      </c>
      <c r="G180" s="118"/>
      <c r="H180" s="19">
        <f t="shared" ref="H180:H184" si="19">G180*($I$6+1)</f>
        <v>0</v>
      </c>
      <c r="I180" s="31">
        <f>F180*H180</f>
        <v>0</v>
      </c>
      <c r="J180" s="21" t="e">
        <f t="shared" ref="J180:J185" si="20">I180/$I$337</f>
        <v>#DIV/0!</v>
      </c>
      <c r="L180" s="47"/>
    </row>
    <row r="181" spans="1:12" ht="25.15" customHeight="1" outlineLevel="1" x14ac:dyDescent="0.25">
      <c r="A181" s="49" t="s">
        <v>58</v>
      </c>
      <c r="B181" s="25" t="s">
        <v>654</v>
      </c>
      <c r="C181" s="53" t="s">
        <v>409</v>
      </c>
      <c r="D181" s="58" t="s">
        <v>408</v>
      </c>
      <c r="E181" s="51" t="s">
        <v>240</v>
      </c>
      <c r="F181" s="52">
        <f>(2.65+2.35)*0.15</f>
        <v>0.75</v>
      </c>
      <c r="G181" s="117"/>
      <c r="H181" s="19">
        <f t="shared" si="19"/>
        <v>0</v>
      </c>
      <c r="I181" s="31">
        <f>F181*H181</f>
        <v>0</v>
      </c>
      <c r="J181" s="21" t="e">
        <f t="shared" si="20"/>
        <v>#DIV/0!</v>
      </c>
      <c r="L181" s="47"/>
    </row>
    <row r="182" spans="1:12" ht="36" customHeight="1" outlineLevel="1" x14ac:dyDescent="0.25">
      <c r="A182" s="49" t="s">
        <v>59</v>
      </c>
      <c r="B182" s="25" t="s">
        <v>654</v>
      </c>
      <c r="C182" s="37" t="s">
        <v>247</v>
      </c>
      <c r="D182" s="42" t="s">
        <v>246</v>
      </c>
      <c r="E182" s="51" t="s">
        <v>128</v>
      </c>
      <c r="F182" s="52">
        <v>1</v>
      </c>
      <c r="G182" s="118"/>
      <c r="H182" s="19">
        <f t="shared" si="19"/>
        <v>0</v>
      </c>
      <c r="I182" s="31">
        <f>F182*H182</f>
        <v>0</v>
      </c>
      <c r="J182" s="21" t="e">
        <f t="shared" si="20"/>
        <v>#DIV/0!</v>
      </c>
      <c r="L182" s="47"/>
    </row>
    <row r="183" spans="1:12" ht="25.15" customHeight="1" outlineLevel="1" x14ac:dyDescent="0.25">
      <c r="A183" s="49" t="s">
        <v>60</v>
      </c>
      <c r="B183" s="25" t="s">
        <v>654</v>
      </c>
      <c r="C183" s="53" t="s">
        <v>302</v>
      </c>
      <c r="D183" s="55" t="s">
        <v>410</v>
      </c>
      <c r="E183" s="51" t="s">
        <v>240</v>
      </c>
      <c r="F183" s="52">
        <v>4.4000000000000004</v>
      </c>
      <c r="G183" s="117"/>
      <c r="H183" s="19">
        <f t="shared" si="19"/>
        <v>0</v>
      </c>
      <c r="I183" s="31">
        <f>F183*H183</f>
        <v>0</v>
      </c>
      <c r="J183" s="21" t="e">
        <f t="shared" si="20"/>
        <v>#DIV/0!</v>
      </c>
      <c r="L183" s="47"/>
    </row>
    <row r="184" spans="1:12" ht="25.15" customHeight="1" outlineLevel="1" x14ac:dyDescent="0.25">
      <c r="A184" s="49" t="s">
        <v>98</v>
      </c>
      <c r="B184" s="25" t="s">
        <v>654</v>
      </c>
      <c r="C184" s="53" t="s">
        <v>383</v>
      </c>
      <c r="D184" s="58" t="s">
        <v>382</v>
      </c>
      <c r="E184" s="71" t="s">
        <v>240</v>
      </c>
      <c r="F184" s="52">
        <f>2*1.1</f>
        <v>2.2000000000000002</v>
      </c>
      <c r="G184" s="117"/>
      <c r="H184" s="19">
        <f t="shared" si="19"/>
        <v>0</v>
      </c>
      <c r="I184" s="31">
        <f>F184*H184</f>
        <v>0</v>
      </c>
      <c r="J184" s="21" t="e">
        <f t="shared" si="20"/>
        <v>#DIV/0!</v>
      </c>
      <c r="L184" s="47"/>
    </row>
    <row r="185" spans="1:12" ht="25.15" customHeight="1" x14ac:dyDescent="0.25">
      <c r="A185" s="148" t="s">
        <v>89</v>
      </c>
      <c r="B185" s="149"/>
      <c r="C185" s="149"/>
      <c r="D185" s="149"/>
      <c r="E185" s="149"/>
      <c r="F185" s="149"/>
      <c r="G185" s="149"/>
      <c r="H185" s="149"/>
      <c r="I185" s="54">
        <f>SUM(I180:I184)</f>
        <v>0</v>
      </c>
      <c r="J185" s="23" t="e">
        <f t="shared" si="20"/>
        <v>#DIV/0!</v>
      </c>
      <c r="L185" s="47"/>
    </row>
    <row r="186" spans="1:12" ht="25.15" customHeight="1" x14ac:dyDescent="0.25">
      <c r="A186" s="34">
        <v>8</v>
      </c>
      <c r="B186" s="136" t="s">
        <v>95</v>
      </c>
      <c r="C186" s="136"/>
      <c r="D186" s="136"/>
      <c r="E186" s="136"/>
      <c r="F186" s="136"/>
      <c r="G186" s="136"/>
      <c r="H186" s="136"/>
      <c r="I186" s="48"/>
      <c r="J186" s="24"/>
      <c r="L186" s="47"/>
    </row>
    <row r="187" spans="1:12" ht="33.75" customHeight="1" outlineLevel="1" x14ac:dyDescent="0.25">
      <c r="A187" s="49" t="s">
        <v>61</v>
      </c>
      <c r="B187" s="25" t="s">
        <v>654</v>
      </c>
      <c r="C187" s="37" t="s">
        <v>281</v>
      </c>
      <c r="D187" s="38" t="s">
        <v>280</v>
      </c>
      <c r="E187" s="51" t="s">
        <v>240</v>
      </c>
      <c r="F187" s="52">
        <f>((2.75+1.5)*3)*3</f>
        <v>38.25</v>
      </c>
      <c r="G187" s="119"/>
      <c r="H187" s="19">
        <f t="shared" ref="H187:H219" si="21">G187*($I$6+1)</f>
        <v>0</v>
      </c>
      <c r="I187" s="20">
        <f t="shared" ref="I187:I219" si="22">F187*H187</f>
        <v>0</v>
      </c>
      <c r="J187" s="21" t="e">
        <f t="shared" ref="J187:J220" si="23">I187/$I$337</f>
        <v>#DIV/0!</v>
      </c>
      <c r="L187" s="47"/>
    </row>
    <row r="188" spans="1:12" ht="52.9" customHeight="1" outlineLevel="1" x14ac:dyDescent="0.25">
      <c r="A188" s="49" t="s">
        <v>99</v>
      </c>
      <c r="B188" s="53" t="s">
        <v>235</v>
      </c>
      <c r="C188" s="53">
        <v>90843</v>
      </c>
      <c r="D188" s="72" t="s">
        <v>411</v>
      </c>
      <c r="E188" s="51" t="s">
        <v>241</v>
      </c>
      <c r="F188" s="52">
        <v>3</v>
      </c>
      <c r="G188" s="117"/>
      <c r="H188" s="19">
        <f t="shared" si="21"/>
        <v>0</v>
      </c>
      <c r="I188" s="31">
        <f t="shared" si="22"/>
        <v>0</v>
      </c>
      <c r="J188" s="21" t="e">
        <f t="shared" si="23"/>
        <v>#DIV/0!</v>
      </c>
      <c r="L188" s="47"/>
    </row>
    <row r="189" spans="1:12" ht="33.75" customHeight="1" outlineLevel="2" x14ac:dyDescent="0.25">
      <c r="A189" s="49" t="s">
        <v>100</v>
      </c>
      <c r="B189" s="53" t="s">
        <v>235</v>
      </c>
      <c r="C189" s="37">
        <v>89707</v>
      </c>
      <c r="D189" s="55" t="s">
        <v>505</v>
      </c>
      <c r="E189" s="51" t="s">
        <v>241</v>
      </c>
      <c r="F189" s="52">
        <v>3</v>
      </c>
      <c r="G189" s="117"/>
      <c r="H189" s="19">
        <f t="shared" si="21"/>
        <v>0</v>
      </c>
      <c r="I189" s="31">
        <f t="shared" si="22"/>
        <v>0</v>
      </c>
      <c r="J189" s="21" t="e">
        <f t="shared" si="23"/>
        <v>#DIV/0!</v>
      </c>
      <c r="L189" s="47"/>
    </row>
    <row r="190" spans="1:12" ht="21" customHeight="1" outlineLevel="2" x14ac:dyDescent="0.25">
      <c r="A190" s="49" t="s">
        <v>101</v>
      </c>
      <c r="B190" s="25" t="s">
        <v>654</v>
      </c>
      <c r="C190" s="53" t="s">
        <v>413</v>
      </c>
      <c r="D190" s="56" t="s">
        <v>412</v>
      </c>
      <c r="E190" s="51" t="s">
        <v>128</v>
      </c>
      <c r="F190" s="52">
        <v>12</v>
      </c>
      <c r="G190" s="117"/>
      <c r="H190" s="19">
        <f t="shared" si="21"/>
        <v>0</v>
      </c>
      <c r="I190" s="31">
        <f t="shared" si="22"/>
        <v>0</v>
      </c>
      <c r="J190" s="21" t="e">
        <f t="shared" si="23"/>
        <v>#DIV/0!</v>
      </c>
      <c r="L190" s="47"/>
    </row>
    <row r="191" spans="1:12" ht="35.25" customHeight="1" outlineLevel="2" x14ac:dyDescent="0.25">
      <c r="A191" s="49" t="s">
        <v>102</v>
      </c>
      <c r="B191" s="25" t="s">
        <v>654</v>
      </c>
      <c r="C191" s="53" t="s">
        <v>414</v>
      </c>
      <c r="D191" s="55" t="s">
        <v>415</v>
      </c>
      <c r="E191" s="51" t="s">
        <v>128</v>
      </c>
      <c r="F191" s="52">
        <v>6</v>
      </c>
      <c r="G191" s="117"/>
      <c r="H191" s="19">
        <f t="shared" si="21"/>
        <v>0</v>
      </c>
      <c r="I191" s="31">
        <f t="shared" si="22"/>
        <v>0</v>
      </c>
      <c r="J191" s="21" t="e">
        <f t="shared" si="23"/>
        <v>#DIV/0!</v>
      </c>
      <c r="L191" s="47"/>
    </row>
    <row r="192" spans="1:12" ht="35.25" customHeight="1" outlineLevel="2" x14ac:dyDescent="0.25">
      <c r="A192" s="49" t="s">
        <v>103</v>
      </c>
      <c r="B192" s="25" t="s">
        <v>654</v>
      </c>
      <c r="C192" s="53" t="s">
        <v>417</v>
      </c>
      <c r="D192" s="55" t="s">
        <v>416</v>
      </c>
      <c r="E192" s="51" t="s">
        <v>128</v>
      </c>
      <c r="F192" s="52">
        <v>6</v>
      </c>
      <c r="G192" s="117"/>
      <c r="H192" s="19">
        <f t="shared" si="21"/>
        <v>0</v>
      </c>
      <c r="I192" s="31">
        <f t="shared" si="22"/>
        <v>0</v>
      </c>
      <c r="J192" s="21" t="e">
        <f t="shared" si="23"/>
        <v>#DIV/0!</v>
      </c>
      <c r="L192" s="47"/>
    </row>
    <row r="193" spans="1:12" ht="35.25" customHeight="1" outlineLevel="2" x14ac:dyDescent="0.25">
      <c r="A193" s="49" t="s">
        <v>104</v>
      </c>
      <c r="B193" s="25" t="s">
        <v>654</v>
      </c>
      <c r="C193" s="53" t="s">
        <v>419</v>
      </c>
      <c r="D193" s="55" t="s">
        <v>418</v>
      </c>
      <c r="E193" s="51" t="s">
        <v>128</v>
      </c>
      <c r="F193" s="52">
        <v>6</v>
      </c>
      <c r="G193" s="117"/>
      <c r="H193" s="19">
        <f t="shared" si="21"/>
        <v>0</v>
      </c>
      <c r="I193" s="31">
        <f t="shared" si="22"/>
        <v>0</v>
      </c>
      <c r="J193" s="21" t="e">
        <f t="shared" si="23"/>
        <v>#DIV/0!</v>
      </c>
      <c r="L193" s="47"/>
    </row>
    <row r="194" spans="1:12" ht="25.15" customHeight="1" outlineLevel="1" x14ac:dyDescent="0.25">
      <c r="A194" s="49" t="s">
        <v>105</v>
      </c>
      <c r="B194" s="25" t="s">
        <v>654</v>
      </c>
      <c r="C194" s="53" t="s">
        <v>422</v>
      </c>
      <c r="D194" s="42" t="s">
        <v>421</v>
      </c>
      <c r="E194" s="51" t="s">
        <v>241</v>
      </c>
      <c r="F194" s="52">
        <v>3</v>
      </c>
      <c r="G194" s="117"/>
      <c r="H194" s="19">
        <f t="shared" si="21"/>
        <v>0</v>
      </c>
      <c r="I194" s="31">
        <f t="shared" si="22"/>
        <v>0</v>
      </c>
      <c r="J194" s="21" t="e">
        <f t="shared" si="23"/>
        <v>#DIV/0!</v>
      </c>
      <c r="L194" s="47"/>
    </row>
    <row r="195" spans="1:12" ht="25.15" customHeight="1" outlineLevel="1" x14ac:dyDescent="0.25">
      <c r="A195" s="49" t="s">
        <v>106</v>
      </c>
      <c r="B195" s="25" t="s">
        <v>654</v>
      </c>
      <c r="C195" s="53" t="s">
        <v>201</v>
      </c>
      <c r="D195" s="42" t="s">
        <v>420</v>
      </c>
      <c r="E195" s="51" t="s">
        <v>241</v>
      </c>
      <c r="F195" s="52">
        <v>3</v>
      </c>
      <c r="G195" s="117"/>
      <c r="H195" s="19">
        <f t="shared" si="21"/>
        <v>0</v>
      </c>
      <c r="I195" s="31">
        <f t="shared" si="22"/>
        <v>0</v>
      </c>
      <c r="J195" s="21" t="e">
        <f t="shared" si="23"/>
        <v>#DIV/0!</v>
      </c>
      <c r="L195" s="47"/>
    </row>
    <row r="196" spans="1:12" ht="25.15" customHeight="1" outlineLevel="1" x14ac:dyDescent="0.25">
      <c r="A196" s="49" t="s">
        <v>155</v>
      </c>
      <c r="B196" s="25" t="s">
        <v>654</v>
      </c>
      <c r="C196" s="53" t="s">
        <v>202</v>
      </c>
      <c r="D196" s="42" t="s">
        <v>423</v>
      </c>
      <c r="E196" s="51" t="s">
        <v>241</v>
      </c>
      <c r="F196" s="52">
        <v>3</v>
      </c>
      <c r="G196" s="117"/>
      <c r="H196" s="19">
        <f t="shared" si="21"/>
        <v>0</v>
      </c>
      <c r="I196" s="31">
        <f t="shared" si="22"/>
        <v>0</v>
      </c>
      <c r="J196" s="21" t="e">
        <f t="shared" si="23"/>
        <v>#DIV/0!</v>
      </c>
      <c r="L196" s="47"/>
    </row>
    <row r="197" spans="1:12" ht="25.15" customHeight="1" outlineLevel="1" x14ac:dyDescent="0.25">
      <c r="A197" s="49" t="s">
        <v>156</v>
      </c>
      <c r="B197" s="25" t="s">
        <v>654</v>
      </c>
      <c r="C197" s="53" t="s">
        <v>203</v>
      </c>
      <c r="D197" s="42" t="s">
        <v>424</v>
      </c>
      <c r="E197" s="51" t="s">
        <v>241</v>
      </c>
      <c r="F197" s="52">
        <v>3</v>
      </c>
      <c r="G197" s="117"/>
      <c r="H197" s="19">
        <f t="shared" si="21"/>
        <v>0</v>
      </c>
      <c r="I197" s="31">
        <f t="shared" si="22"/>
        <v>0</v>
      </c>
      <c r="J197" s="21" t="e">
        <f t="shared" si="23"/>
        <v>#DIV/0!</v>
      </c>
      <c r="L197" s="47"/>
    </row>
    <row r="198" spans="1:12" ht="25.15" customHeight="1" outlineLevel="1" x14ac:dyDescent="0.25">
      <c r="A198" s="49" t="s">
        <v>157</v>
      </c>
      <c r="B198" s="25" t="s">
        <v>654</v>
      </c>
      <c r="C198" s="53" t="s">
        <v>426</v>
      </c>
      <c r="D198" s="42" t="s">
        <v>425</v>
      </c>
      <c r="E198" s="51" t="s">
        <v>241</v>
      </c>
      <c r="F198" s="52">
        <v>3</v>
      </c>
      <c r="G198" s="117"/>
      <c r="H198" s="19">
        <f t="shared" si="21"/>
        <v>0</v>
      </c>
      <c r="I198" s="31">
        <f t="shared" si="22"/>
        <v>0</v>
      </c>
      <c r="J198" s="21" t="e">
        <f t="shared" si="23"/>
        <v>#DIV/0!</v>
      </c>
      <c r="L198" s="47"/>
    </row>
    <row r="199" spans="1:12" ht="25.15" customHeight="1" outlineLevel="1" x14ac:dyDescent="0.25">
      <c r="A199" s="49" t="s">
        <v>158</v>
      </c>
      <c r="B199" s="25" t="s">
        <v>654</v>
      </c>
      <c r="C199" s="53" t="s">
        <v>428</v>
      </c>
      <c r="D199" s="42" t="s">
        <v>427</v>
      </c>
      <c r="E199" s="51" t="s">
        <v>241</v>
      </c>
      <c r="F199" s="52">
        <v>3</v>
      </c>
      <c r="G199" s="117"/>
      <c r="H199" s="19">
        <f t="shared" si="21"/>
        <v>0</v>
      </c>
      <c r="I199" s="31">
        <f t="shared" si="22"/>
        <v>0</v>
      </c>
      <c r="J199" s="21" t="e">
        <f t="shared" si="23"/>
        <v>#DIV/0!</v>
      </c>
      <c r="L199" s="47"/>
    </row>
    <row r="200" spans="1:12" ht="25.15" customHeight="1" outlineLevel="1" x14ac:dyDescent="0.25">
      <c r="A200" s="49" t="s">
        <v>165</v>
      </c>
      <c r="B200" s="25" t="s">
        <v>654</v>
      </c>
      <c r="C200" s="53" t="s">
        <v>430</v>
      </c>
      <c r="D200" s="42" t="s">
        <v>429</v>
      </c>
      <c r="E200" s="51" t="s">
        <v>241</v>
      </c>
      <c r="F200" s="52">
        <v>3</v>
      </c>
      <c r="G200" s="117"/>
      <c r="H200" s="19">
        <f t="shared" si="21"/>
        <v>0</v>
      </c>
      <c r="I200" s="31">
        <f t="shared" si="22"/>
        <v>0</v>
      </c>
      <c r="J200" s="21" t="e">
        <f t="shared" si="23"/>
        <v>#DIV/0!</v>
      </c>
      <c r="L200" s="47"/>
    </row>
    <row r="201" spans="1:12" ht="36" customHeight="1" outlineLevel="1" x14ac:dyDescent="0.25">
      <c r="A201" s="49" t="s">
        <v>169</v>
      </c>
      <c r="B201" s="25" t="s">
        <v>654</v>
      </c>
      <c r="C201" s="53" t="s">
        <v>204</v>
      </c>
      <c r="D201" s="38" t="s">
        <v>431</v>
      </c>
      <c r="E201" s="51" t="s">
        <v>241</v>
      </c>
      <c r="F201" s="52">
        <v>3</v>
      </c>
      <c r="G201" s="117"/>
      <c r="H201" s="19">
        <f t="shared" si="21"/>
        <v>0</v>
      </c>
      <c r="I201" s="31">
        <f t="shared" si="22"/>
        <v>0</v>
      </c>
      <c r="J201" s="21" t="e">
        <f t="shared" si="23"/>
        <v>#DIV/0!</v>
      </c>
      <c r="L201" s="47"/>
    </row>
    <row r="202" spans="1:12" ht="21" customHeight="1" outlineLevel="1" x14ac:dyDescent="0.25">
      <c r="A202" s="49" t="s">
        <v>207</v>
      </c>
      <c r="B202" s="25" t="s">
        <v>654</v>
      </c>
      <c r="C202" s="53" t="s">
        <v>205</v>
      </c>
      <c r="D202" s="42" t="s">
        <v>432</v>
      </c>
      <c r="E202" s="51" t="s">
        <v>241</v>
      </c>
      <c r="F202" s="52">
        <v>3</v>
      </c>
      <c r="G202" s="117"/>
      <c r="H202" s="19">
        <f t="shared" si="21"/>
        <v>0</v>
      </c>
      <c r="I202" s="31">
        <f t="shared" si="22"/>
        <v>0</v>
      </c>
      <c r="J202" s="21" t="e">
        <f t="shared" si="23"/>
        <v>#DIV/0!</v>
      </c>
      <c r="L202" s="47"/>
    </row>
    <row r="203" spans="1:12" ht="30" outlineLevel="1" x14ac:dyDescent="0.25">
      <c r="A203" s="49" t="s">
        <v>208</v>
      </c>
      <c r="B203" s="25" t="s">
        <v>654</v>
      </c>
      <c r="C203" s="53" t="s">
        <v>206</v>
      </c>
      <c r="D203" s="42" t="s">
        <v>433</v>
      </c>
      <c r="E203" s="51" t="s">
        <v>128</v>
      </c>
      <c r="F203" s="52">
        <v>3</v>
      </c>
      <c r="G203" s="117"/>
      <c r="H203" s="19">
        <f t="shared" si="21"/>
        <v>0</v>
      </c>
      <c r="I203" s="31">
        <f t="shared" si="22"/>
        <v>0</v>
      </c>
      <c r="J203" s="21" t="e">
        <f t="shared" si="23"/>
        <v>#DIV/0!</v>
      </c>
      <c r="L203" s="47"/>
    </row>
    <row r="204" spans="1:12" ht="25.15" customHeight="1" outlineLevel="1" x14ac:dyDescent="0.25">
      <c r="A204" s="49" t="s">
        <v>209</v>
      </c>
      <c r="B204" s="25" t="s">
        <v>654</v>
      </c>
      <c r="C204" s="53" t="s">
        <v>214</v>
      </c>
      <c r="D204" s="58" t="s">
        <v>356</v>
      </c>
      <c r="E204" s="51" t="s">
        <v>240</v>
      </c>
      <c r="F204" s="52">
        <f>(4.5*3)</f>
        <v>13.5</v>
      </c>
      <c r="G204" s="117"/>
      <c r="H204" s="19">
        <f t="shared" si="21"/>
        <v>0</v>
      </c>
      <c r="I204" s="31">
        <f t="shared" si="22"/>
        <v>0</v>
      </c>
      <c r="J204" s="21" t="e">
        <f t="shared" si="23"/>
        <v>#DIV/0!</v>
      </c>
      <c r="L204" s="47"/>
    </row>
    <row r="205" spans="1:12" ht="25.15" customHeight="1" outlineLevel="1" x14ac:dyDescent="0.25">
      <c r="A205" s="49" t="s">
        <v>210</v>
      </c>
      <c r="B205" s="25" t="s">
        <v>654</v>
      </c>
      <c r="C205" s="53" t="s">
        <v>358</v>
      </c>
      <c r="D205" s="58" t="s">
        <v>357</v>
      </c>
      <c r="E205" s="51" t="s">
        <v>240</v>
      </c>
      <c r="F205" s="52">
        <f>4.5*3</f>
        <v>13.5</v>
      </c>
      <c r="G205" s="117"/>
      <c r="H205" s="19">
        <f t="shared" si="21"/>
        <v>0</v>
      </c>
      <c r="I205" s="31">
        <f t="shared" si="22"/>
        <v>0</v>
      </c>
      <c r="J205" s="21" t="e">
        <f t="shared" si="23"/>
        <v>#DIV/0!</v>
      </c>
      <c r="L205" s="47"/>
    </row>
    <row r="206" spans="1:12" ht="45" outlineLevel="1" x14ac:dyDescent="0.25">
      <c r="A206" s="49" t="s">
        <v>211</v>
      </c>
      <c r="B206" s="25" t="s">
        <v>654</v>
      </c>
      <c r="C206" s="53" t="s">
        <v>215</v>
      </c>
      <c r="D206" s="55" t="s">
        <v>392</v>
      </c>
      <c r="E206" s="51" t="s">
        <v>240</v>
      </c>
      <c r="F206" s="52">
        <v>13.5</v>
      </c>
      <c r="G206" s="117"/>
      <c r="H206" s="19">
        <f t="shared" si="21"/>
        <v>0</v>
      </c>
      <c r="I206" s="31">
        <f t="shared" si="22"/>
        <v>0</v>
      </c>
      <c r="J206" s="21" t="e">
        <f t="shared" si="23"/>
        <v>#DIV/0!</v>
      </c>
      <c r="L206" s="47"/>
    </row>
    <row r="207" spans="1:12" ht="48.75" customHeight="1" outlineLevel="1" x14ac:dyDescent="0.25">
      <c r="A207" s="49" t="s">
        <v>212</v>
      </c>
      <c r="B207" s="25" t="s">
        <v>654</v>
      </c>
      <c r="C207" s="53" t="s">
        <v>232</v>
      </c>
      <c r="D207" s="55" t="s">
        <v>393</v>
      </c>
      <c r="E207" s="51" t="s">
        <v>128</v>
      </c>
      <c r="F207" s="52">
        <v>9</v>
      </c>
      <c r="G207" s="117"/>
      <c r="H207" s="19">
        <f t="shared" si="21"/>
        <v>0</v>
      </c>
      <c r="I207" s="31">
        <f t="shared" si="22"/>
        <v>0</v>
      </c>
      <c r="J207" s="21" t="e">
        <f t="shared" si="23"/>
        <v>#DIV/0!</v>
      </c>
      <c r="L207" s="47"/>
    </row>
    <row r="208" spans="1:12" ht="25.15" customHeight="1" outlineLevel="1" x14ac:dyDescent="0.25">
      <c r="A208" s="49" t="s">
        <v>213</v>
      </c>
      <c r="B208" s="25" t="s">
        <v>654</v>
      </c>
      <c r="C208" s="53" t="s">
        <v>216</v>
      </c>
      <c r="D208" s="58" t="s">
        <v>394</v>
      </c>
      <c r="E208" s="51" t="s">
        <v>240</v>
      </c>
      <c r="F208" s="52">
        <v>13.5</v>
      </c>
      <c r="G208" s="119"/>
      <c r="H208" s="19">
        <f t="shared" si="21"/>
        <v>0</v>
      </c>
      <c r="I208" s="31">
        <f t="shared" si="22"/>
        <v>0</v>
      </c>
      <c r="J208" s="21" t="e">
        <f t="shared" si="23"/>
        <v>#DIV/0!</v>
      </c>
      <c r="L208" s="47"/>
    </row>
    <row r="209" spans="1:12" ht="35.1" customHeight="1" outlineLevel="1" x14ac:dyDescent="0.25">
      <c r="A209" s="49" t="s">
        <v>434</v>
      </c>
      <c r="B209" s="25" t="s">
        <v>654</v>
      </c>
      <c r="C209" s="53" t="s">
        <v>395</v>
      </c>
      <c r="D209" s="55" t="s">
        <v>396</v>
      </c>
      <c r="E209" s="51" t="s">
        <v>128</v>
      </c>
      <c r="F209" s="52">
        <v>9</v>
      </c>
      <c r="G209" s="119"/>
      <c r="H209" s="19">
        <f t="shared" si="21"/>
        <v>0</v>
      </c>
      <c r="I209" s="31">
        <f t="shared" si="22"/>
        <v>0</v>
      </c>
      <c r="J209" s="21" t="e">
        <f t="shared" si="23"/>
        <v>#DIV/0!</v>
      </c>
      <c r="L209" s="47"/>
    </row>
    <row r="210" spans="1:12" ht="51" customHeight="1" outlineLevel="1" x14ac:dyDescent="0.25">
      <c r="A210" s="49" t="s">
        <v>435</v>
      </c>
      <c r="B210" s="53" t="s">
        <v>235</v>
      </c>
      <c r="C210" s="53">
        <v>87265</v>
      </c>
      <c r="D210" s="55" t="s">
        <v>439</v>
      </c>
      <c r="E210" s="51" t="s">
        <v>240</v>
      </c>
      <c r="F210" s="52">
        <f>((2.75+2.75+1.5+1.5)*3)*3</f>
        <v>76.5</v>
      </c>
      <c r="G210" s="117"/>
      <c r="H210" s="19">
        <f t="shared" si="21"/>
        <v>0</v>
      </c>
      <c r="I210" s="20">
        <f t="shared" si="22"/>
        <v>0</v>
      </c>
      <c r="J210" s="21" t="e">
        <f t="shared" si="23"/>
        <v>#DIV/0!</v>
      </c>
      <c r="L210" s="47"/>
    </row>
    <row r="211" spans="1:12" ht="25.15" customHeight="1" outlineLevel="1" x14ac:dyDescent="0.25">
      <c r="A211" s="49" t="s">
        <v>436</v>
      </c>
      <c r="B211" s="25" t="s">
        <v>654</v>
      </c>
      <c r="C211" s="53" t="s">
        <v>216</v>
      </c>
      <c r="D211" s="58" t="s">
        <v>394</v>
      </c>
      <c r="E211" s="51" t="s">
        <v>240</v>
      </c>
      <c r="F211" s="52">
        <f>F210+F206</f>
        <v>90</v>
      </c>
      <c r="G211" s="117"/>
      <c r="H211" s="19">
        <f t="shared" si="21"/>
        <v>0</v>
      </c>
      <c r="I211" s="31">
        <f t="shared" si="22"/>
        <v>0</v>
      </c>
      <c r="J211" s="21" t="e">
        <f t="shared" si="23"/>
        <v>#DIV/0!</v>
      </c>
      <c r="L211" s="47"/>
    </row>
    <row r="212" spans="1:12" ht="25.15" customHeight="1" outlineLevel="1" x14ac:dyDescent="0.25">
      <c r="A212" s="49" t="s">
        <v>437</v>
      </c>
      <c r="B212" s="25" t="s">
        <v>654</v>
      </c>
      <c r="C212" s="53" t="s">
        <v>441</v>
      </c>
      <c r="D212" s="58" t="s">
        <v>440</v>
      </c>
      <c r="E212" s="51" t="s">
        <v>240</v>
      </c>
      <c r="F212" s="52">
        <f>4.5*3</f>
        <v>13.5</v>
      </c>
      <c r="G212" s="117"/>
      <c r="H212" s="19">
        <f t="shared" si="21"/>
        <v>0</v>
      </c>
      <c r="I212" s="31">
        <f t="shared" si="22"/>
        <v>0</v>
      </c>
      <c r="J212" s="21" t="e">
        <f t="shared" si="23"/>
        <v>#DIV/0!</v>
      </c>
      <c r="L212" s="47"/>
    </row>
    <row r="213" spans="1:12" ht="25.15" customHeight="1" outlineLevel="1" x14ac:dyDescent="0.25">
      <c r="A213" s="49" t="s">
        <v>438</v>
      </c>
      <c r="B213" s="25" t="s">
        <v>654</v>
      </c>
      <c r="C213" s="53" t="s">
        <v>398</v>
      </c>
      <c r="D213" s="58" t="s">
        <v>397</v>
      </c>
      <c r="E213" s="51" t="s">
        <v>240</v>
      </c>
      <c r="F213" s="52">
        <f>(2.75*1.5)*3</f>
        <v>12.375</v>
      </c>
      <c r="G213" s="117"/>
      <c r="H213" s="19">
        <f t="shared" si="21"/>
        <v>0</v>
      </c>
      <c r="I213" s="31">
        <f t="shared" si="22"/>
        <v>0</v>
      </c>
      <c r="J213" s="21" t="e">
        <f t="shared" si="23"/>
        <v>#DIV/0!</v>
      </c>
      <c r="L213" s="47"/>
    </row>
    <row r="214" spans="1:12" ht="25.15" customHeight="1" outlineLevel="1" x14ac:dyDescent="0.25">
      <c r="A214" s="49" t="s">
        <v>603</v>
      </c>
      <c r="B214" s="25" t="s">
        <v>654</v>
      </c>
      <c r="C214" s="37" t="s">
        <v>253</v>
      </c>
      <c r="D214" s="38" t="s">
        <v>249</v>
      </c>
      <c r="E214" s="51" t="s">
        <v>128</v>
      </c>
      <c r="F214" s="52">
        <v>25</v>
      </c>
      <c r="G214" s="119"/>
      <c r="H214" s="19">
        <f t="shared" si="21"/>
        <v>0</v>
      </c>
      <c r="I214" s="31">
        <f t="shared" si="22"/>
        <v>0</v>
      </c>
      <c r="J214" s="21" t="e">
        <f t="shared" si="23"/>
        <v>#DIV/0!</v>
      </c>
      <c r="L214" s="47"/>
    </row>
    <row r="215" spans="1:12" ht="25.15" customHeight="1" outlineLevel="1" x14ac:dyDescent="0.25">
      <c r="A215" s="49" t="s">
        <v>604</v>
      </c>
      <c r="B215" s="25" t="s">
        <v>654</v>
      </c>
      <c r="C215" s="37" t="s">
        <v>253</v>
      </c>
      <c r="D215" s="38" t="s">
        <v>250</v>
      </c>
      <c r="E215" s="51" t="s">
        <v>128</v>
      </c>
      <c r="F215" s="52">
        <v>25</v>
      </c>
      <c r="G215" s="119"/>
      <c r="H215" s="19">
        <f t="shared" si="21"/>
        <v>0</v>
      </c>
      <c r="I215" s="31">
        <f t="shared" si="22"/>
        <v>0</v>
      </c>
      <c r="J215" s="21" t="e">
        <f t="shared" si="23"/>
        <v>#DIV/0!</v>
      </c>
      <c r="L215" s="47"/>
    </row>
    <row r="216" spans="1:12" ht="25.15" customHeight="1" outlineLevel="1" x14ac:dyDescent="0.25">
      <c r="A216" s="49" t="s">
        <v>605</v>
      </c>
      <c r="B216" s="25" t="s">
        <v>654</v>
      </c>
      <c r="C216" s="37" t="s">
        <v>253</v>
      </c>
      <c r="D216" s="38" t="s">
        <v>251</v>
      </c>
      <c r="E216" s="51" t="s">
        <v>128</v>
      </c>
      <c r="F216" s="52">
        <v>25</v>
      </c>
      <c r="G216" s="119"/>
      <c r="H216" s="19">
        <f t="shared" si="21"/>
        <v>0</v>
      </c>
      <c r="I216" s="31">
        <f t="shared" si="22"/>
        <v>0</v>
      </c>
      <c r="J216" s="21" t="e">
        <f t="shared" si="23"/>
        <v>#DIV/0!</v>
      </c>
      <c r="L216" s="47"/>
    </row>
    <row r="217" spans="1:12" ht="25.15" customHeight="1" outlineLevel="1" x14ac:dyDescent="0.25">
      <c r="A217" s="49" t="s">
        <v>606</v>
      </c>
      <c r="B217" s="25" t="s">
        <v>654</v>
      </c>
      <c r="C217" s="37" t="s">
        <v>253</v>
      </c>
      <c r="D217" s="38" t="s">
        <v>252</v>
      </c>
      <c r="E217" s="51" t="s">
        <v>128</v>
      </c>
      <c r="F217" s="52">
        <v>25</v>
      </c>
      <c r="G217" s="119"/>
      <c r="H217" s="19">
        <f t="shared" si="21"/>
        <v>0</v>
      </c>
      <c r="I217" s="31">
        <f t="shared" si="22"/>
        <v>0</v>
      </c>
      <c r="J217" s="21" t="e">
        <f t="shared" si="23"/>
        <v>#DIV/0!</v>
      </c>
      <c r="L217" s="47"/>
    </row>
    <row r="218" spans="1:12" ht="30" outlineLevel="1" x14ac:dyDescent="0.25">
      <c r="A218" s="36" t="s">
        <v>607</v>
      </c>
      <c r="B218" s="25" t="s">
        <v>654</v>
      </c>
      <c r="C218" s="37" t="s">
        <v>333</v>
      </c>
      <c r="D218" s="38" t="s">
        <v>334</v>
      </c>
      <c r="E218" s="39" t="s">
        <v>241</v>
      </c>
      <c r="F218" s="40">
        <v>3</v>
      </c>
      <c r="G218" s="118"/>
      <c r="H218" s="19">
        <f t="shared" si="21"/>
        <v>0</v>
      </c>
      <c r="I218" s="20">
        <f t="shared" si="22"/>
        <v>0</v>
      </c>
      <c r="J218" s="45" t="e">
        <f t="shared" si="23"/>
        <v>#DIV/0!</v>
      </c>
      <c r="L218" s="47"/>
    </row>
    <row r="219" spans="1:12" ht="25.15" customHeight="1" outlineLevel="1" x14ac:dyDescent="0.25">
      <c r="A219" s="49" t="s">
        <v>608</v>
      </c>
      <c r="B219" s="25" t="s">
        <v>654</v>
      </c>
      <c r="C219" s="37" t="s">
        <v>265</v>
      </c>
      <c r="D219" s="42" t="s">
        <v>264</v>
      </c>
      <c r="E219" s="51" t="s">
        <v>268</v>
      </c>
      <c r="F219" s="52">
        <v>6</v>
      </c>
      <c r="G219" s="118"/>
      <c r="H219" s="19">
        <f t="shared" si="21"/>
        <v>0</v>
      </c>
      <c r="I219" s="31">
        <f t="shared" si="22"/>
        <v>0</v>
      </c>
      <c r="J219" s="21" t="e">
        <f t="shared" si="23"/>
        <v>#DIV/0!</v>
      </c>
      <c r="L219" s="47"/>
    </row>
    <row r="220" spans="1:12" ht="25.15" customHeight="1" x14ac:dyDescent="0.25">
      <c r="A220" s="148" t="s">
        <v>90</v>
      </c>
      <c r="B220" s="149"/>
      <c r="C220" s="149"/>
      <c r="D220" s="149"/>
      <c r="E220" s="149"/>
      <c r="F220" s="149"/>
      <c r="G220" s="152"/>
      <c r="H220" s="152"/>
      <c r="I220" s="54">
        <f>SUM(I187:I219)</f>
        <v>0</v>
      </c>
      <c r="J220" s="23" t="e">
        <f t="shared" si="23"/>
        <v>#DIV/0!</v>
      </c>
      <c r="L220" s="47"/>
    </row>
    <row r="221" spans="1:12" ht="25.15" customHeight="1" x14ac:dyDescent="0.25">
      <c r="A221" s="34">
        <v>9</v>
      </c>
      <c r="B221" s="136" t="s">
        <v>96</v>
      </c>
      <c r="C221" s="136"/>
      <c r="D221" s="136"/>
      <c r="E221" s="136"/>
      <c r="F221" s="136"/>
      <c r="G221" s="136"/>
      <c r="H221" s="136"/>
      <c r="I221" s="48"/>
      <c r="J221" s="24"/>
      <c r="L221" s="47"/>
    </row>
    <row r="222" spans="1:12" ht="25.15" customHeight="1" outlineLevel="1" x14ac:dyDescent="0.25">
      <c r="A222" s="49" t="s">
        <v>62</v>
      </c>
      <c r="B222" s="25" t="s">
        <v>654</v>
      </c>
      <c r="C222" s="53" t="s">
        <v>129</v>
      </c>
      <c r="D222" s="58" t="s">
        <v>244</v>
      </c>
      <c r="E222" s="51" t="s">
        <v>240</v>
      </c>
      <c r="F222" s="52">
        <f>(1.5*2)*3</f>
        <v>9</v>
      </c>
      <c r="G222" s="117"/>
      <c r="H222" s="19">
        <f t="shared" ref="H222:H228" si="24">G222*($I$6+1)</f>
        <v>0</v>
      </c>
      <c r="I222" s="31">
        <f t="shared" ref="I222:I228" si="25">F222*H222</f>
        <v>0</v>
      </c>
      <c r="J222" s="21" t="e">
        <f t="shared" ref="J222:J229" si="26">I222/$I$337</f>
        <v>#DIV/0!</v>
      </c>
      <c r="L222" s="47"/>
    </row>
    <row r="223" spans="1:12" ht="25.15" customHeight="1" outlineLevel="1" x14ac:dyDescent="0.25">
      <c r="A223" s="36" t="s">
        <v>63</v>
      </c>
      <c r="B223" s="25" t="s">
        <v>654</v>
      </c>
      <c r="C223" s="37" t="s">
        <v>358</v>
      </c>
      <c r="D223" s="69" t="s">
        <v>357</v>
      </c>
      <c r="E223" s="39" t="s">
        <v>240</v>
      </c>
      <c r="F223" s="40">
        <f>3.15+6.4</f>
        <v>9.5500000000000007</v>
      </c>
      <c r="G223" s="120"/>
      <c r="H223" s="19">
        <f t="shared" si="24"/>
        <v>0</v>
      </c>
      <c r="I223" s="20">
        <f t="shared" si="25"/>
        <v>0</v>
      </c>
      <c r="J223" s="45" t="e">
        <f t="shared" si="26"/>
        <v>#DIV/0!</v>
      </c>
      <c r="L223" s="47"/>
    </row>
    <row r="224" spans="1:12" ht="25.15" customHeight="1" outlineLevel="1" x14ac:dyDescent="0.25">
      <c r="A224" s="36" t="s">
        <v>64</v>
      </c>
      <c r="B224" s="73" t="s">
        <v>588</v>
      </c>
      <c r="C224" s="73" t="s">
        <v>588</v>
      </c>
      <c r="D224" s="61" t="s">
        <v>616</v>
      </c>
      <c r="E224" s="50" t="s">
        <v>240</v>
      </c>
      <c r="F224" s="40">
        <v>7.2</v>
      </c>
      <c r="G224" s="118"/>
      <c r="H224" s="19">
        <f t="shared" si="24"/>
        <v>0</v>
      </c>
      <c r="I224" s="20">
        <f t="shared" si="25"/>
        <v>0</v>
      </c>
      <c r="J224" s="45" t="e">
        <f t="shared" si="26"/>
        <v>#DIV/0!</v>
      </c>
      <c r="L224" s="47"/>
    </row>
    <row r="225" spans="1:12" ht="25.15" customHeight="1" outlineLevel="1" x14ac:dyDescent="0.25">
      <c r="A225" s="36" t="s">
        <v>65</v>
      </c>
      <c r="B225" s="73" t="s">
        <v>588</v>
      </c>
      <c r="C225" s="73" t="s">
        <v>588</v>
      </c>
      <c r="D225" s="61" t="s">
        <v>617</v>
      </c>
      <c r="E225" s="50" t="s">
        <v>240</v>
      </c>
      <c r="F225" s="40">
        <v>7.2</v>
      </c>
      <c r="G225" s="118"/>
      <c r="H225" s="19">
        <f t="shared" si="24"/>
        <v>0</v>
      </c>
      <c r="I225" s="20">
        <f t="shared" si="25"/>
        <v>0</v>
      </c>
      <c r="J225" s="45" t="e">
        <f t="shared" si="26"/>
        <v>#DIV/0!</v>
      </c>
      <c r="L225" s="47"/>
    </row>
    <row r="226" spans="1:12" ht="25.15" customHeight="1" outlineLevel="1" x14ac:dyDescent="0.25">
      <c r="A226" s="49" t="s">
        <v>66</v>
      </c>
      <c r="B226" s="25" t="s">
        <v>654</v>
      </c>
      <c r="C226" s="37" t="s">
        <v>514</v>
      </c>
      <c r="D226" s="59" t="s">
        <v>513</v>
      </c>
      <c r="E226" s="51" t="s">
        <v>128</v>
      </c>
      <c r="F226" s="52">
        <v>7.75</v>
      </c>
      <c r="G226" s="117"/>
      <c r="H226" s="19">
        <f t="shared" si="24"/>
        <v>0</v>
      </c>
      <c r="I226" s="31">
        <f t="shared" si="25"/>
        <v>0</v>
      </c>
      <c r="J226" s="21" t="e">
        <f t="shared" si="26"/>
        <v>#DIV/0!</v>
      </c>
      <c r="L226" s="47"/>
    </row>
    <row r="227" spans="1:12" ht="25.15" customHeight="1" outlineLevel="1" x14ac:dyDescent="0.25">
      <c r="A227" s="36" t="s">
        <v>67</v>
      </c>
      <c r="B227" s="25" t="s">
        <v>654</v>
      </c>
      <c r="C227" s="37" t="s">
        <v>556</v>
      </c>
      <c r="D227" s="58" t="s">
        <v>555</v>
      </c>
      <c r="E227" s="51" t="s">
        <v>240</v>
      </c>
      <c r="F227" s="52">
        <v>6.3</v>
      </c>
      <c r="G227" s="117"/>
      <c r="H227" s="19">
        <f t="shared" si="24"/>
        <v>0</v>
      </c>
      <c r="I227" s="31">
        <f t="shared" si="25"/>
        <v>0</v>
      </c>
      <c r="J227" s="21" t="e">
        <f t="shared" si="26"/>
        <v>#DIV/0!</v>
      </c>
      <c r="L227" s="47"/>
    </row>
    <row r="228" spans="1:12" ht="25.15" customHeight="1" outlineLevel="1" x14ac:dyDescent="0.25">
      <c r="A228" s="49" t="s">
        <v>68</v>
      </c>
      <c r="B228" s="25" t="s">
        <v>654</v>
      </c>
      <c r="C228" s="53" t="s">
        <v>443</v>
      </c>
      <c r="D228" s="55" t="s">
        <v>442</v>
      </c>
      <c r="E228" s="51" t="s">
        <v>240</v>
      </c>
      <c r="F228" s="52">
        <v>6</v>
      </c>
      <c r="G228" s="117"/>
      <c r="H228" s="19">
        <f t="shared" si="24"/>
        <v>0</v>
      </c>
      <c r="I228" s="31">
        <f t="shared" si="25"/>
        <v>0</v>
      </c>
      <c r="J228" s="21" t="e">
        <f t="shared" si="26"/>
        <v>#DIV/0!</v>
      </c>
      <c r="L228" s="47"/>
    </row>
    <row r="229" spans="1:12" ht="25.15" customHeight="1" x14ac:dyDescent="0.25">
      <c r="A229" s="148" t="s">
        <v>91</v>
      </c>
      <c r="B229" s="149"/>
      <c r="C229" s="149"/>
      <c r="D229" s="149"/>
      <c r="E229" s="149"/>
      <c r="F229" s="149"/>
      <c r="G229" s="152"/>
      <c r="H229" s="152"/>
      <c r="I229" s="54">
        <f>SUM(I222:I228)</f>
        <v>0</v>
      </c>
      <c r="J229" s="23" t="e">
        <f t="shared" si="26"/>
        <v>#DIV/0!</v>
      </c>
      <c r="L229" s="47"/>
    </row>
    <row r="230" spans="1:12" ht="25.15" customHeight="1" x14ac:dyDescent="0.25">
      <c r="A230" s="34">
        <v>10</v>
      </c>
      <c r="B230" s="136" t="s">
        <v>108</v>
      </c>
      <c r="C230" s="136"/>
      <c r="D230" s="136"/>
      <c r="E230" s="136"/>
      <c r="F230" s="136"/>
      <c r="G230" s="136"/>
      <c r="H230" s="136"/>
      <c r="I230" s="48"/>
      <c r="J230" s="24"/>
      <c r="L230" s="47"/>
    </row>
    <row r="231" spans="1:12" ht="25.15" customHeight="1" outlineLevel="1" x14ac:dyDescent="0.25">
      <c r="A231" s="49" t="s">
        <v>69</v>
      </c>
      <c r="B231" s="25" t="s">
        <v>654</v>
      </c>
      <c r="C231" s="37" t="s">
        <v>199</v>
      </c>
      <c r="D231" s="42" t="s">
        <v>243</v>
      </c>
      <c r="E231" s="51" t="s">
        <v>240</v>
      </c>
      <c r="F231" s="52">
        <f>(0.87*2.1)*2</f>
        <v>3.6539999999999999</v>
      </c>
      <c r="G231" s="117"/>
      <c r="H231" s="19">
        <f t="shared" ref="H231:H245" si="27">G231*($I$6+1)</f>
        <v>0</v>
      </c>
      <c r="I231" s="31">
        <f t="shared" ref="I231:I241" si="28">F231*H231</f>
        <v>0</v>
      </c>
      <c r="J231" s="21" t="e">
        <f t="shared" ref="J231:J246" si="29">I231/$I$337</f>
        <v>#DIV/0!</v>
      </c>
      <c r="L231" s="47"/>
    </row>
    <row r="232" spans="1:12" ht="35.1" customHeight="1" outlineLevel="1" x14ac:dyDescent="0.25">
      <c r="A232" s="49" t="s">
        <v>70</v>
      </c>
      <c r="B232" s="25" t="s">
        <v>654</v>
      </c>
      <c r="C232" s="37" t="s">
        <v>281</v>
      </c>
      <c r="D232" s="38" t="s">
        <v>280</v>
      </c>
      <c r="E232" s="51" t="s">
        <v>240</v>
      </c>
      <c r="F232" s="52">
        <f>(0.87+1.5)*3</f>
        <v>7.11</v>
      </c>
      <c r="G232" s="117"/>
      <c r="H232" s="19">
        <f t="shared" si="27"/>
        <v>0</v>
      </c>
      <c r="I232" s="20">
        <f t="shared" si="28"/>
        <v>0</v>
      </c>
      <c r="J232" s="21" t="e">
        <f t="shared" si="29"/>
        <v>#DIV/0!</v>
      </c>
      <c r="L232" s="47"/>
    </row>
    <row r="233" spans="1:12" ht="21" customHeight="1" outlineLevel="1" x14ac:dyDescent="0.25">
      <c r="A233" s="49" t="s">
        <v>71</v>
      </c>
      <c r="B233" s="25" t="s">
        <v>654</v>
      </c>
      <c r="C233" s="37" t="s">
        <v>521</v>
      </c>
      <c r="D233" s="74" t="s">
        <v>520</v>
      </c>
      <c r="E233" s="51" t="s">
        <v>240</v>
      </c>
      <c r="F233" s="52">
        <v>3</v>
      </c>
      <c r="G233" s="117"/>
      <c r="H233" s="19">
        <f t="shared" si="27"/>
        <v>0</v>
      </c>
      <c r="I233" s="31">
        <f t="shared" si="28"/>
        <v>0</v>
      </c>
      <c r="J233" s="21" t="e">
        <f t="shared" si="29"/>
        <v>#DIV/0!</v>
      </c>
      <c r="L233" s="47"/>
    </row>
    <row r="234" spans="1:12" ht="21" customHeight="1" outlineLevel="1" x14ac:dyDescent="0.25">
      <c r="A234" s="49" t="s">
        <v>72</v>
      </c>
      <c r="B234" s="53" t="s">
        <v>235</v>
      </c>
      <c r="C234" s="53">
        <v>90844</v>
      </c>
      <c r="D234" s="74" t="s">
        <v>97</v>
      </c>
      <c r="E234" s="51" t="s">
        <v>241</v>
      </c>
      <c r="F234" s="52">
        <v>1</v>
      </c>
      <c r="G234" s="117"/>
      <c r="H234" s="19">
        <f t="shared" si="27"/>
        <v>0</v>
      </c>
      <c r="I234" s="31">
        <f t="shared" si="28"/>
        <v>0</v>
      </c>
      <c r="J234" s="21" t="e">
        <f t="shared" si="29"/>
        <v>#DIV/0!</v>
      </c>
      <c r="L234" s="47"/>
    </row>
    <row r="235" spans="1:12" ht="45" outlineLevel="1" x14ac:dyDescent="0.25">
      <c r="A235" s="49" t="s">
        <v>73</v>
      </c>
      <c r="B235" s="25" t="s">
        <v>654</v>
      </c>
      <c r="C235" s="53" t="s">
        <v>215</v>
      </c>
      <c r="D235" s="55" t="s">
        <v>392</v>
      </c>
      <c r="E235" s="51" t="s">
        <v>240</v>
      </c>
      <c r="F235" s="52">
        <f>1.5*2</f>
        <v>3</v>
      </c>
      <c r="G235" s="117"/>
      <c r="H235" s="19">
        <f t="shared" si="27"/>
        <v>0</v>
      </c>
      <c r="I235" s="31">
        <f t="shared" si="28"/>
        <v>0</v>
      </c>
      <c r="J235" s="21" t="e">
        <f t="shared" si="29"/>
        <v>#DIV/0!</v>
      </c>
      <c r="L235" s="47"/>
    </row>
    <row r="236" spans="1:12" ht="52.5" customHeight="1" outlineLevel="1" x14ac:dyDescent="0.25">
      <c r="A236" s="49" t="s">
        <v>74</v>
      </c>
      <c r="B236" s="25" t="s">
        <v>654</v>
      </c>
      <c r="C236" s="53" t="s">
        <v>232</v>
      </c>
      <c r="D236" s="55" t="s">
        <v>393</v>
      </c>
      <c r="E236" s="51" t="s">
        <v>128</v>
      </c>
      <c r="F236" s="52">
        <v>2</v>
      </c>
      <c r="G236" s="117"/>
      <c r="H236" s="19">
        <f t="shared" si="27"/>
        <v>0</v>
      </c>
      <c r="I236" s="31">
        <f t="shared" si="28"/>
        <v>0</v>
      </c>
      <c r="J236" s="21" t="e">
        <f t="shared" si="29"/>
        <v>#DIV/0!</v>
      </c>
      <c r="L236" s="47"/>
    </row>
    <row r="237" spans="1:12" ht="25.15" customHeight="1" outlineLevel="1" x14ac:dyDescent="0.25">
      <c r="A237" s="49" t="s">
        <v>75</v>
      </c>
      <c r="B237" s="25" t="s">
        <v>654</v>
      </c>
      <c r="C237" s="53" t="s">
        <v>216</v>
      </c>
      <c r="D237" s="75" t="s">
        <v>394</v>
      </c>
      <c r="E237" s="51" t="s">
        <v>240</v>
      </c>
      <c r="F237" s="52">
        <v>3</v>
      </c>
      <c r="G237" s="119"/>
      <c r="H237" s="19">
        <f t="shared" si="27"/>
        <v>0</v>
      </c>
      <c r="I237" s="31">
        <f t="shared" si="28"/>
        <v>0</v>
      </c>
      <c r="J237" s="21" t="e">
        <f t="shared" si="29"/>
        <v>#DIV/0!</v>
      </c>
      <c r="L237" s="47"/>
    </row>
    <row r="238" spans="1:12" ht="35.1" customHeight="1" outlineLevel="1" x14ac:dyDescent="0.25">
      <c r="A238" s="49" t="s">
        <v>76</v>
      </c>
      <c r="B238" s="25" t="s">
        <v>654</v>
      </c>
      <c r="C238" s="53" t="s">
        <v>395</v>
      </c>
      <c r="D238" s="55" t="s">
        <v>396</v>
      </c>
      <c r="E238" s="51" t="s">
        <v>128</v>
      </c>
      <c r="F238" s="52">
        <v>2</v>
      </c>
      <c r="G238" s="119"/>
      <c r="H238" s="19">
        <f t="shared" si="27"/>
        <v>0</v>
      </c>
      <c r="I238" s="31">
        <f t="shared" si="28"/>
        <v>0</v>
      </c>
      <c r="J238" s="21" t="e">
        <f t="shared" si="29"/>
        <v>#DIV/0!</v>
      </c>
      <c r="L238" s="47"/>
    </row>
    <row r="239" spans="1:12" ht="47.25" customHeight="1" outlineLevel="1" x14ac:dyDescent="0.25">
      <c r="A239" s="49" t="s">
        <v>77</v>
      </c>
      <c r="B239" s="53" t="s">
        <v>235</v>
      </c>
      <c r="C239" s="53">
        <v>87265</v>
      </c>
      <c r="D239" s="55" t="s">
        <v>439</v>
      </c>
      <c r="E239" s="51" t="s">
        <v>240</v>
      </c>
      <c r="F239" s="52">
        <v>21</v>
      </c>
      <c r="G239" s="117"/>
      <c r="H239" s="19">
        <f t="shared" si="27"/>
        <v>0</v>
      </c>
      <c r="I239" s="20">
        <f t="shared" si="28"/>
        <v>0</v>
      </c>
      <c r="J239" s="21" t="e">
        <f t="shared" si="29"/>
        <v>#DIV/0!</v>
      </c>
      <c r="L239" s="47"/>
    </row>
    <row r="240" spans="1:12" ht="25.15" customHeight="1" outlineLevel="1" x14ac:dyDescent="0.25">
      <c r="A240" s="49" t="s">
        <v>78</v>
      </c>
      <c r="B240" s="25" t="s">
        <v>654</v>
      </c>
      <c r="C240" s="53" t="s">
        <v>216</v>
      </c>
      <c r="D240" s="58" t="s">
        <v>394</v>
      </c>
      <c r="E240" s="51" t="s">
        <v>240</v>
      </c>
      <c r="F240" s="52">
        <v>21</v>
      </c>
      <c r="G240" s="117"/>
      <c r="H240" s="19">
        <f t="shared" si="27"/>
        <v>0</v>
      </c>
      <c r="I240" s="31">
        <f t="shared" si="28"/>
        <v>0</v>
      </c>
      <c r="J240" s="21" t="e">
        <f t="shared" si="29"/>
        <v>#DIV/0!</v>
      </c>
      <c r="L240" s="47"/>
    </row>
    <row r="241" spans="1:12" ht="25.15" customHeight="1" outlineLevel="1" x14ac:dyDescent="0.25">
      <c r="A241" s="49" t="s">
        <v>79</v>
      </c>
      <c r="B241" s="25" t="s">
        <v>654</v>
      </c>
      <c r="C241" s="37" t="s">
        <v>445</v>
      </c>
      <c r="D241" s="59" t="s">
        <v>444</v>
      </c>
      <c r="E241" s="51" t="s">
        <v>241</v>
      </c>
      <c r="F241" s="40">
        <v>1</v>
      </c>
      <c r="G241" s="120"/>
      <c r="H241" s="19">
        <f t="shared" si="27"/>
        <v>0</v>
      </c>
      <c r="I241" s="31">
        <f t="shared" si="28"/>
        <v>0</v>
      </c>
      <c r="J241" s="21" t="e">
        <f t="shared" si="29"/>
        <v>#DIV/0!</v>
      </c>
      <c r="L241" s="47"/>
    </row>
    <row r="242" spans="1:12" ht="25.15" customHeight="1" outlineLevel="1" x14ac:dyDescent="0.25">
      <c r="A242" s="49" t="s">
        <v>485</v>
      </c>
      <c r="B242" s="135" t="s">
        <v>446</v>
      </c>
      <c r="C242" s="135"/>
      <c r="D242" s="135"/>
      <c r="E242" s="43"/>
      <c r="F242" s="40"/>
      <c r="G242" s="118"/>
      <c r="H242" s="30"/>
      <c r="I242" s="31"/>
      <c r="J242" s="21" t="e">
        <f t="shared" si="29"/>
        <v>#DIV/0!</v>
      </c>
      <c r="L242" s="47"/>
    </row>
    <row r="243" spans="1:12" ht="25.15" customHeight="1" outlineLevel="2" x14ac:dyDescent="0.25">
      <c r="A243" s="49" t="s">
        <v>486</v>
      </c>
      <c r="B243" s="25" t="s">
        <v>654</v>
      </c>
      <c r="C243" s="53" t="s">
        <v>448</v>
      </c>
      <c r="D243" s="56" t="s">
        <v>447</v>
      </c>
      <c r="E243" s="51" t="s">
        <v>241</v>
      </c>
      <c r="F243" s="52">
        <v>1</v>
      </c>
      <c r="G243" s="117"/>
      <c r="H243" s="19">
        <f t="shared" si="27"/>
        <v>0</v>
      </c>
      <c r="I243" s="31">
        <f>F243*H243</f>
        <v>0</v>
      </c>
      <c r="J243" s="21" t="e">
        <f t="shared" si="29"/>
        <v>#DIV/0!</v>
      </c>
      <c r="L243" s="47"/>
    </row>
    <row r="244" spans="1:12" ht="25.15" customHeight="1" outlineLevel="2" x14ac:dyDescent="0.25">
      <c r="A244" s="49" t="s">
        <v>487</v>
      </c>
      <c r="B244" s="25" t="s">
        <v>654</v>
      </c>
      <c r="C244" s="53" t="s">
        <v>413</v>
      </c>
      <c r="D244" s="76" t="s">
        <v>412</v>
      </c>
      <c r="E244" s="51" t="s">
        <v>128</v>
      </c>
      <c r="F244" s="52">
        <v>6</v>
      </c>
      <c r="G244" s="117"/>
      <c r="H244" s="19">
        <f t="shared" si="27"/>
        <v>0</v>
      </c>
      <c r="I244" s="31">
        <f>F244*H244</f>
        <v>0</v>
      </c>
      <c r="J244" s="21" t="e">
        <f t="shared" si="29"/>
        <v>#DIV/0!</v>
      </c>
      <c r="L244" s="47"/>
    </row>
    <row r="245" spans="1:12" ht="30.75" customHeight="1" outlineLevel="2" x14ac:dyDescent="0.25">
      <c r="A245" s="49" t="s">
        <v>488</v>
      </c>
      <c r="B245" s="25" t="s">
        <v>654</v>
      </c>
      <c r="C245" s="53" t="s">
        <v>417</v>
      </c>
      <c r="D245" s="76" t="s">
        <v>416</v>
      </c>
      <c r="E245" s="51" t="s">
        <v>128</v>
      </c>
      <c r="F245" s="52">
        <v>7</v>
      </c>
      <c r="G245" s="117"/>
      <c r="H245" s="19">
        <f t="shared" si="27"/>
        <v>0</v>
      </c>
      <c r="I245" s="31">
        <f>F245*H245</f>
        <v>0</v>
      </c>
      <c r="J245" s="21" t="e">
        <f t="shared" si="29"/>
        <v>#DIV/0!</v>
      </c>
      <c r="L245" s="47"/>
    </row>
    <row r="246" spans="1:12" ht="25.15" customHeight="1" x14ac:dyDescent="0.25">
      <c r="A246" s="148" t="s">
        <v>8</v>
      </c>
      <c r="B246" s="149"/>
      <c r="C246" s="149"/>
      <c r="D246" s="149"/>
      <c r="E246" s="149"/>
      <c r="F246" s="149"/>
      <c r="G246" s="152"/>
      <c r="H246" s="152"/>
      <c r="I246" s="54">
        <f>SUM(I231:I245)</f>
        <v>0</v>
      </c>
      <c r="J246" s="23" t="e">
        <f t="shared" si="29"/>
        <v>#DIV/0!</v>
      </c>
      <c r="L246" s="47"/>
    </row>
    <row r="247" spans="1:12" ht="25.15" customHeight="1" x14ac:dyDescent="0.25">
      <c r="A247" s="34">
        <v>11</v>
      </c>
      <c r="B247" s="136" t="s">
        <v>449</v>
      </c>
      <c r="C247" s="136"/>
      <c r="D247" s="136"/>
      <c r="E247" s="136"/>
      <c r="F247" s="136"/>
      <c r="G247" s="136"/>
      <c r="H247" s="136"/>
      <c r="I247" s="48"/>
      <c r="J247" s="24"/>
      <c r="L247" s="47"/>
    </row>
    <row r="248" spans="1:12" ht="30" customHeight="1" outlineLevel="1" x14ac:dyDescent="0.25">
      <c r="A248" s="49" t="s">
        <v>80</v>
      </c>
      <c r="B248" s="25" t="s">
        <v>654</v>
      </c>
      <c r="C248" s="37" t="s">
        <v>281</v>
      </c>
      <c r="D248" s="38" t="s">
        <v>280</v>
      </c>
      <c r="E248" s="51" t="s">
        <v>240</v>
      </c>
      <c r="F248" s="52">
        <f>2.1*0.7</f>
        <v>1.47</v>
      </c>
      <c r="G248" s="117"/>
      <c r="H248" s="19">
        <f t="shared" ref="H248:H267" si="30">G248*($I$6+1)</f>
        <v>0</v>
      </c>
      <c r="I248" s="20">
        <f t="shared" ref="I248:I267" si="31">F248*H248</f>
        <v>0</v>
      </c>
      <c r="J248" s="21" t="e">
        <f t="shared" ref="J248:J259" si="32">I248/$I$337</f>
        <v>#DIV/0!</v>
      </c>
      <c r="L248" s="47"/>
    </row>
    <row r="249" spans="1:12" ht="21" customHeight="1" outlineLevel="1" x14ac:dyDescent="0.25">
      <c r="A249" s="49" t="s">
        <v>109</v>
      </c>
      <c r="B249" s="25" t="s">
        <v>654</v>
      </c>
      <c r="C249" s="53" t="s">
        <v>275</v>
      </c>
      <c r="D249" s="42" t="s">
        <v>274</v>
      </c>
      <c r="E249" s="51" t="s">
        <v>241</v>
      </c>
      <c r="F249" s="52">
        <v>1</v>
      </c>
      <c r="G249" s="117"/>
      <c r="H249" s="19">
        <f t="shared" si="30"/>
        <v>0</v>
      </c>
      <c r="I249" s="31">
        <f t="shared" si="31"/>
        <v>0</v>
      </c>
      <c r="J249" s="21" t="e">
        <f t="shared" si="32"/>
        <v>#DIV/0!</v>
      </c>
      <c r="L249" s="47"/>
    </row>
    <row r="250" spans="1:12" ht="46.15" customHeight="1" outlineLevel="1" x14ac:dyDescent="0.25">
      <c r="A250" s="49" t="s">
        <v>110</v>
      </c>
      <c r="B250" s="53" t="s">
        <v>235</v>
      </c>
      <c r="C250" s="53">
        <v>90843</v>
      </c>
      <c r="D250" s="55" t="s">
        <v>411</v>
      </c>
      <c r="E250" s="51" t="s">
        <v>241</v>
      </c>
      <c r="F250" s="52">
        <v>1</v>
      </c>
      <c r="G250" s="117"/>
      <c r="H250" s="19">
        <f t="shared" si="30"/>
        <v>0</v>
      </c>
      <c r="I250" s="31">
        <f t="shared" si="31"/>
        <v>0</v>
      </c>
      <c r="J250" s="21" t="e">
        <f t="shared" si="32"/>
        <v>#DIV/0!</v>
      </c>
      <c r="L250" s="47"/>
    </row>
    <row r="251" spans="1:12" ht="25.15" customHeight="1" outlineLevel="1" x14ac:dyDescent="0.25">
      <c r="A251" s="49" t="s">
        <v>111</v>
      </c>
      <c r="B251" s="25" t="s">
        <v>654</v>
      </c>
      <c r="C251" s="53" t="s">
        <v>451</v>
      </c>
      <c r="D251" s="56" t="s">
        <v>450</v>
      </c>
      <c r="E251" s="51" t="s">
        <v>241</v>
      </c>
      <c r="F251" s="52">
        <v>1</v>
      </c>
      <c r="G251" s="117"/>
      <c r="H251" s="19">
        <f t="shared" si="30"/>
        <v>0</v>
      </c>
      <c r="I251" s="31">
        <f t="shared" si="31"/>
        <v>0</v>
      </c>
      <c r="J251" s="21" t="e">
        <f t="shared" si="32"/>
        <v>#DIV/0!</v>
      </c>
      <c r="L251" s="47"/>
    </row>
    <row r="252" spans="1:12" ht="25.15" customHeight="1" outlineLevel="1" x14ac:dyDescent="0.25">
      <c r="A252" s="49" t="s">
        <v>112</v>
      </c>
      <c r="B252" s="25" t="s">
        <v>654</v>
      </c>
      <c r="C252" s="53" t="s">
        <v>453</v>
      </c>
      <c r="D252" s="42" t="s">
        <v>452</v>
      </c>
      <c r="E252" s="51" t="s">
        <v>241</v>
      </c>
      <c r="F252" s="52">
        <v>1</v>
      </c>
      <c r="G252" s="117"/>
      <c r="H252" s="19">
        <f t="shared" si="30"/>
        <v>0</v>
      </c>
      <c r="I252" s="31">
        <f t="shared" si="31"/>
        <v>0</v>
      </c>
      <c r="J252" s="21" t="e">
        <f t="shared" si="32"/>
        <v>#DIV/0!</v>
      </c>
      <c r="L252" s="47"/>
    </row>
    <row r="253" spans="1:12" ht="25.15" customHeight="1" outlineLevel="1" x14ac:dyDescent="0.25">
      <c r="A253" s="49" t="s">
        <v>113</v>
      </c>
      <c r="B253" s="25" t="s">
        <v>654</v>
      </c>
      <c r="C253" s="53" t="s">
        <v>455</v>
      </c>
      <c r="D253" s="42" t="s">
        <v>454</v>
      </c>
      <c r="E253" s="51" t="s">
        <v>241</v>
      </c>
      <c r="F253" s="52">
        <v>1</v>
      </c>
      <c r="G253" s="117"/>
      <c r="H253" s="19">
        <f t="shared" si="30"/>
        <v>0</v>
      </c>
      <c r="I253" s="31">
        <f t="shared" si="31"/>
        <v>0</v>
      </c>
      <c r="J253" s="21" t="e">
        <f t="shared" si="32"/>
        <v>#DIV/0!</v>
      </c>
      <c r="L253" s="47"/>
    </row>
    <row r="254" spans="1:12" ht="25.15" customHeight="1" outlineLevel="1" x14ac:dyDescent="0.25">
      <c r="A254" s="49" t="s">
        <v>217</v>
      </c>
      <c r="B254" s="25" t="s">
        <v>654</v>
      </c>
      <c r="C254" s="53" t="s">
        <v>202</v>
      </c>
      <c r="D254" s="42" t="s">
        <v>423</v>
      </c>
      <c r="E254" s="51" t="s">
        <v>241</v>
      </c>
      <c r="F254" s="52">
        <v>1</v>
      </c>
      <c r="G254" s="117"/>
      <c r="H254" s="19">
        <f t="shared" si="30"/>
        <v>0</v>
      </c>
      <c r="I254" s="31">
        <f t="shared" si="31"/>
        <v>0</v>
      </c>
      <c r="J254" s="21" t="e">
        <f t="shared" si="32"/>
        <v>#DIV/0!</v>
      </c>
      <c r="L254" s="47"/>
    </row>
    <row r="255" spans="1:12" ht="25.15" customHeight="1" outlineLevel="1" x14ac:dyDescent="0.25">
      <c r="A255" s="49" t="s">
        <v>218</v>
      </c>
      <c r="B255" s="25" t="s">
        <v>654</v>
      </c>
      <c r="C255" s="53" t="s">
        <v>203</v>
      </c>
      <c r="D255" s="42" t="s">
        <v>424</v>
      </c>
      <c r="E255" s="51" t="s">
        <v>241</v>
      </c>
      <c r="F255" s="52">
        <v>1</v>
      </c>
      <c r="G255" s="117"/>
      <c r="H255" s="19">
        <f t="shared" si="30"/>
        <v>0</v>
      </c>
      <c r="I255" s="31">
        <f t="shared" si="31"/>
        <v>0</v>
      </c>
      <c r="J255" s="21" t="e">
        <f t="shared" si="32"/>
        <v>#DIV/0!</v>
      </c>
      <c r="L255" s="47"/>
    </row>
    <row r="256" spans="1:12" ht="25.15" customHeight="1" outlineLevel="1" x14ac:dyDescent="0.25">
      <c r="A256" s="49" t="s">
        <v>219</v>
      </c>
      <c r="B256" s="25" t="s">
        <v>654</v>
      </c>
      <c r="C256" s="53" t="s">
        <v>426</v>
      </c>
      <c r="D256" s="42" t="s">
        <v>425</v>
      </c>
      <c r="E256" s="51" t="s">
        <v>241</v>
      </c>
      <c r="F256" s="52">
        <v>1</v>
      </c>
      <c r="G256" s="117"/>
      <c r="H256" s="19">
        <f t="shared" si="30"/>
        <v>0</v>
      </c>
      <c r="I256" s="31">
        <f t="shared" si="31"/>
        <v>0</v>
      </c>
      <c r="J256" s="21" t="e">
        <f t="shared" si="32"/>
        <v>#DIV/0!</v>
      </c>
      <c r="L256" s="47"/>
    </row>
    <row r="257" spans="1:12" ht="25.15" customHeight="1" outlineLevel="1" x14ac:dyDescent="0.25">
      <c r="A257" s="49" t="s">
        <v>220</v>
      </c>
      <c r="B257" s="25" t="s">
        <v>654</v>
      </c>
      <c r="C257" s="53" t="s">
        <v>428</v>
      </c>
      <c r="D257" s="42" t="s">
        <v>427</v>
      </c>
      <c r="E257" s="51" t="s">
        <v>241</v>
      </c>
      <c r="F257" s="52">
        <v>1</v>
      </c>
      <c r="G257" s="117"/>
      <c r="H257" s="19">
        <f t="shared" si="30"/>
        <v>0</v>
      </c>
      <c r="I257" s="31">
        <f t="shared" si="31"/>
        <v>0</v>
      </c>
      <c r="J257" s="21" t="e">
        <f t="shared" si="32"/>
        <v>#DIV/0!</v>
      </c>
      <c r="L257" s="47"/>
    </row>
    <row r="258" spans="1:12" ht="25.15" customHeight="1" outlineLevel="1" x14ac:dyDescent="0.25">
      <c r="A258" s="49" t="s">
        <v>221</v>
      </c>
      <c r="B258" s="25" t="s">
        <v>654</v>
      </c>
      <c r="C258" s="53" t="s">
        <v>430</v>
      </c>
      <c r="D258" s="42" t="s">
        <v>429</v>
      </c>
      <c r="E258" s="51" t="s">
        <v>241</v>
      </c>
      <c r="F258" s="52">
        <v>1</v>
      </c>
      <c r="G258" s="117"/>
      <c r="H258" s="19">
        <f t="shared" si="30"/>
        <v>0</v>
      </c>
      <c r="I258" s="31">
        <f t="shared" si="31"/>
        <v>0</v>
      </c>
      <c r="J258" s="21" t="e">
        <f t="shared" si="32"/>
        <v>#DIV/0!</v>
      </c>
      <c r="L258" s="47"/>
    </row>
    <row r="259" spans="1:12" ht="30.75" customHeight="1" outlineLevel="1" x14ac:dyDescent="0.25">
      <c r="A259" s="49" t="s">
        <v>222</v>
      </c>
      <c r="B259" s="25" t="s">
        <v>654</v>
      </c>
      <c r="C259" s="53" t="s">
        <v>457</v>
      </c>
      <c r="D259" s="38" t="s">
        <v>456</v>
      </c>
      <c r="E259" s="51" t="s">
        <v>241</v>
      </c>
      <c r="F259" s="52">
        <v>1</v>
      </c>
      <c r="G259" s="117"/>
      <c r="H259" s="19">
        <f t="shared" si="30"/>
        <v>0</v>
      </c>
      <c r="I259" s="31">
        <f t="shared" si="31"/>
        <v>0</v>
      </c>
      <c r="J259" s="21" t="e">
        <f t="shared" si="32"/>
        <v>#DIV/0!</v>
      </c>
      <c r="L259" s="47"/>
    </row>
    <row r="260" spans="1:12" ht="30.75" customHeight="1" outlineLevel="1" x14ac:dyDescent="0.25">
      <c r="A260" s="49" t="s">
        <v>223</v>
      </c>
      <c r="B260" s="25" t="s">
        <v>654</v>
      </c>
      <c r="C260" s="53" t="s">
        <v>205</v>
      </c>
      <c r="D260" s="42" t="s">
        <v>432</v>
      </c>
      <c r="E260" s="51" t="s">
        <v>241</v>
      </c>
      <c r="F260" s="52">
        <v>1</v>
      </c>
      <c r="G260" s="117"/>
      <c r="H260" s="19">
        <f t="shared" si="30"/>
        <v>0</v>
      </c>
      <c r="I260" s="31">
        <f t="shared" si="31"/>
        <v>0</v>
      </c>
      <c r="J260" s="21" t="e">
        <f t="shared" ref="J260:J267" si="33">I260/$I$337</f>
        <v>#DIV/0!</v>
      </c>
      <c r="L260" s="47"/>
    </row>
    <row r="261" spans="1:12" ht="30.75" customHeight="1" outlineLevel="1" x14ac:dyDescent="0.25">
      <c r="A261" s="49" t="s">
        <v>596</v>
      </c>
      <c r="B261" s="25" t="s">
        <v>654</v>
      </c>
      <c r="C261" s="37" t="s">
        <v>253</v>
      </c>
      <c r="D261" s="38" t="s">
        <v>249</v>
      </c>
      <c r="E261" s="51" t="s">
        <v>128</v>
      </c>
      <c r="F261" s="52">
        <v>25</v>
      </c>
      <c r="G261" s="119"/>
      <c r="H261" s="19">
        <f t="shared" si="30"/>
        <v>0</v>
      </c>
      <c r="I261" s="31">
        <f t="shared" si="31"/>
        <v>0</v>
      </c>
      <c r="J261" s="21" t="e">
        <f t="shared" si="33"/>
        <v>#DIV/0!</v>
      </c>
      <c r="L261" s="47"/>
    </row>
    <row r="262" spans="1:12" ht="30.75" customHeight="1" outlineLevel="1" x14ac:dyDescent="0.25">
      <c r="A262" s="49" t="s">
        <v>597</v>
      </c>
      <c r="B262" s="25" t="s">
        <v>654</v>
      </c>
      <c r="C262" s="37" t="s">
        <v>253</v>
      </c>
      <c r="D262" s="38" t="s">
        <v>250</v>
      </c>
      <c r="E262" s="51" t="s">
        <v>128</v>
      </c>
      <c r="F262" s="52">
        <v>25</v>
      </c>
      <c r="G262" s="119"/>
      <c r="H262" s="19">
        <f t="shared" si="30"/>
        <v>0</v>
      </c>
      <c r="I262" s="31">
        <f t="shared" si="31"/>
        <v>0</v>
      </c>
      <c r="J262" s="21" t="e">
        <f t="shared" si="33"/>
        <v>#DIV/0!</v>
      </c>
      <c r="L262" s="47"/>
    </row>
    <row r="263" spans="1:12" ht="30.75" customHeight="1" outlineLevel="1" x14ac:dyDescent="0.25">
      <c r="A263" s="49" t="s">
        <v>598</v>
      </c>
      <c r="B263" s="25" t="s">
        <v>654</v>
      </c>
      <c r="C263" s="37" t="s">
        <v>253</v>
      </c>
      <c r="D263" s="38" t="s">
        <v>251</v>
      </c>
      <c r="E263" s="51" t="s">
        <v>128</v>
      </c>
      <c r="F263" s="52">
        <v>25</v>
      </c>
      <c r="G263" s="119"/>
      <c r="H263" s="19">
        <f t="shared" si="30"/>
        <v>0</v>
      </c>
      <c r="I263" s="31">
        <f t="shared" si="31"/>
        <v>0</v>
      </c>
      <c r="J263" s="21" t="e">
        <f t="shared" si="33"/>
        <v>#DIV/0!</v>
      </c>
      <c r="L263" s="47"/>
    </row>
    <row r="264" spans="1:12" ht="30.75" customHeight="1" outlineLevel="1" x14ac:dyDescent="0.25">
      <c r="A264" s="49" t="s">
        <v>599</v>
      </c>
      <c r="B264" s="25" t="s">
        <v>654</v>
      </c>
      <c r="C264" s="37" t="s">
        <v>253</v>
      </c>
      <c r="D264" s="38" t="s">
        <v>252</v>
      </c>
      <c r="E264" s="51" t="s">
        <v>128</v>
      </c>
      <c r="F264" s="52">
        <v>25</v>
      </c>
      <c r="G264" s="119"/>
      <c r="H264" s="19">
        <f t="shared" si="30"/>
        <v>0</v>
      </c>
      <c r="I264" s="31">
        <f t="shared" si="31"/>
        <v>0</v>
      </c>
      <c r="J264" s="21" t="e">
        <f t="shared" si="33"/>
        <v>#DIV/0!</v>
      </c>
      <c r="L264" s="47"/>
    </row>
    <row r="265" spans="1:12" ht="30.75" customHeight="1" outlineLevel="1" x14ac:dyDescent="0.25">
      <c r="A265" s="36" t="s">
        <v>600</v>
      </c>
      <c r="B265" s="25" t="s">
        <v>654</v>
      </c>
      <c r="C265" s="37" t="s">
        <v>333</v>
      </c>
      <c r="D265" s="38" t="s">
        <v>334</v>
      </c>
      <c r="E265" s="39" t="s">
        <v>241</v>
      </c>
      <c r="F265" s="40">
        <v>4</v>
      </c>
      <c r="G265" s="118"/>
      <c r="H265" s="19">
        <f t="shared" si="30"/>
        <v>0</v>
      </c>
      <c r="I265" s="20">
        <f t="shared" si="31"/>
        <v>0</v>
      </c>
      <c r="J265" s="45" t="e">
        <f t="shared" si="33"/>
        <v>#DIV/0!</v>
      </c>
      <c r="L265" s="47"/>
    </row>
    <row r="266" spans="1:12" ht="30.75" customHeight="1" outlineLevel="1" x14ac:dyDescent="0.25">
      <c r="A266" s="49" t="s">
        <v>601</v>
      </c>
      <c r="B266" s="25" t="s">
        <v>654</v>
      </c>
      <c r="C266" s="37" t="s">
        <v>265</v>
      </c>
      <c r="D266" s="42" t="s">
        <v>264</v>
      </c>
      <c r="E266" s="51" t="s">
        <v>268</v>
      </c>
      <c r="F266" s="52">
        <v>3</v>
      </c>
      <c r="G266" s="118"/>
      <c r="H266" s="19">
        <f t="shared" si="30"/>
        <v>0</v>
      </c>
      <c r="I266" s="31">
        <f t="shared" si="31"/>
        <v>0</v>
      </c>
      <c r="J266" s="21" t="e">
        <f t="shared" si="33"/>
        <v>#DIV/0!</v>
      </c>
      <c r="L266" s="47"/>
    </row>
    <row r="267" spans="1:12" ht="21" customHeight="1" outlineLevel="1" x14ac:dyDescent="0.25">
      <c r="A267" s="49" t="s">
        <v>602</v>
      </c>
      <c r="B267" s="25" t="s">
        <v>654</v>
      </c>
      <c r="C267" s="37" t="s">
        <v>266</v>
      </c>
      <c r="D267" s="42" t="s">
        <v>267</v>
      </c>
      <c r="E267" s="51" t="s">
        <v>268</v>
      </c>
      <c r="F267" s="52">
        <v>2</v>
      </c>
      <c r="G267" s="118"/>
      <c r="H267" s="19">
        <f t="shared" si="30"/>
        <v>0</v>
      </c>
      <c r="I267" s="31">
        <f t="shared" si="31"/>
        <v>0</v>
      </c>
      <c r="J267" s="21" t="e">
        <f t="shared" si="33"/>
        <v>#DIV/0!</v>
      </c>
      <c r="L267" s="47"/>
    </row>
    <row r="268" spans="1:12" ht="21" customHeight="1" x14ac:dyDescent="0.25">
      <c r="A268" s="148" t="s">
        <v>9</v>
      </c>
      <c r="B268" s="149"/>
      <c r="C268" s="149"/>
      <c r="D268" s="149"/>
      <c r="E268" s="149"/>
      <c r="F268" s="149"/>
      <c r="G268" s="152"/>
      <c r="H268" s="152"/>
      <c r="I268" s="54">
        <f>SUM(I248:I267)</f>
        <v>0</v>
      </c>
      <c r="J268" s="23" t="e">
        <f>I268/$I$337</f>
        <v>#DIV/0!</v>
      </c>
      <c r="L268" s="47"/>
    </row>
    <row r="269" spans="1:12" ht="21" customHeight="1" x14ac:dyDescent="0.25">
      <c r="A269" s="34">
        <v>12</v>
      </c>
      <c r="B269" s="136" t="s">
        <v>107</v>
      </c>
      <c r="C269" s="136"/>
      <c r="D269" s="136"/>
      <c r="E269" s="136"/>
      <c r="F269" s="136"/>
      <c r="G269" s="136"/>
      <c r="H269" s="136"/>
      <c r="I269" s="48"/>
      <c r="J269" s="24"/>
      <c r="L269" s="47"/>
    </row>
    <row r="270" spans="1:12" ht="35.450000000000003" customHeight="1" outlineLevel="1" x14ac:dyDescent="0.25">
      <c r="A270" s="49" t="s">
        <v>81</v>
      </c>
      <c r="B270" s="25" t="s">
        <v>654</v>
      </c>
      <c r="C270" s="37" t="s">
        <v>281</v>
      </c>
      <c r="D270" s="38" t="s">
        <v>280</v>
      </c>
      <c r="E270" s="51" t="s">
        <v>240</v>
      </c>
      <c r="F270" s="52">
        <f>13.25*3</f>
        <v>39.75</v>
      </c>
      <c r="G270" s="117"/>
      <c r="H270" s="19">
        <f t="shared" ref="H270:H297" si="34">G270*($I$6+1)</f>
        <v>0</v>
      </c>
      <c r="I270" s="20">
        <f>F270*H270</f>
        <v>0</v>
      </c>
      <c r="J270" s="21" t="e">
        <f>I270/$I$337</f>
        <v>#DIV/0!</v>
      </c>
      <c r="L270" s="47"/>
    </row>
    <row r="271" spans="1:12" ht="25.15" customHeight="1" outlineLevel="1" x14ac:dyDescent="0.25">
      <c r="A271" s="49" t="s">
        <v>159</v>
      </c>
      <c r="B271" s="25" t="s">
        <v>654</v>
      </c>
      <c r="C271" s="53" t="s">
        <v>275</v>
      </c>
      <c r="D271" s="42" t="s">
        <v>274</v>
      </c>
      <c r="E271" s="51" t="s">
        <v>241</v>
      </c>
      <c r="F271" s="52">
        <v>1</v>
      </c>
      <c r="G271" s="117"/>
      <c r="H271" s="19">
        <f t="shared" si="34"/>
        <v>0</v>
      </c>
      <c r="I271" s="31">
        <f>F271*H271</f>
        <v>0</v>
      </c>
      <c r="J271" s="21" t="e">
        <f>I271/$I$337</f>
        <v>#DIV/0!</v>
      </c>
      <c r="L271" s="47"/>
    </row>
    <row r="272" spans="1:12" ht="25.15" customHeight="1" outlineLevel="1" x14ac:dyDescent="0.25">
      <c r="A272" s="49" t="s">
        <v>160</v>
      </c>
      <c r="B272" s="135" t="s">
        <v>248</v>
      </c>
      <c r="C272" s="135"/>
      <c r="D272" s="135"/>
      <c r="E272" s="43"/>
      <c r="F272" s="40"/>
      <c r="G272" s="118"/>
      <c r="H272" s="30"/>
      <c r="I272" s="31"/>
      <c r="J272" s="21"/>
      <c r="L272" s="47"/>
    </row>
    <row r="273" spans="1:12" ht="25.15" customHeight="1" outlineLevel="2" x14ac:dyDescent="0.25">
      <c r="A273" s="49" t="s">
        <v>460</v>
      </c>
      <c r="B273" s="25" t="s">
        <v>654</v>
      </c>
      <c r="C273" s="53" t="s">
        <v>330</v>
      </c>
      <c r="D273" s="55" t="s">
        <v>331</v>
      </c>
      <c r="E273" s="51" t="s">
        <v>241</v>
      </c>
      <c r="F273" s="52">
        <v>20</v>
      </c>
      <c r="G273" s="119"/>
      <c r="H273" s="19">
        <f t="shared" si="34"/>
        <v>0</v>
      </c>
      <c r="I273" s="31">
        <f t="shared" ref="I273:I297" si="35">F273*H273</f>
        <v>0</v>
      </c>
      <c r="J273" s="21" t="e">
        <f t="shared" ref="J273:J281" si="36">I273/$I$337</f>
        <v>#DIV/0!</v>
      </c>
      <c r="L273" s="47"/>
    </row>
    <row r="274" spans="1:12" ht="25.15" customHeight="1" outlineLevel="2" x14ac:dyDescent="0.25">
      <c r="A274" s="49" t="s">
        <v>461</v>
      </c>
      <c r="B274" s="25" t="s">
        <v>654</v>
      </c>
      <c r="C274" s="53" t="s">
        <v>330</v>
      </c>
      <c r="D274" s="55" t="s">
        <v>332</v>
      </c>
      <c r="E274" s="51" t="s">
        <v>241</v>
      </c>
      <c r="F274" s="52">
        <v>40</v>
      </c>
      <c r="G274" s="119"/>
      <c r="H274" s="19">
        <f t="shared" si="34"/>
        <v>0</v>
      </c>
      <c r="I274" s="31">
        <f t="shared" si="35"/>
        <v>0</v>
      </c>
      <c r="J274" s="21" t="e">
        <f t="shared" si="36"/>
        <v>#DIV/0!</v>
      </c>
      <c r="L274" s="47"/>
    </row>
    <row r="275" spans="1:12" ht="25.15" customHeight="1" outlineLevel="2" x14ac:dyDescent="0.25">
      <c r="A275" s="49" t="s">
        <v>462</v>
      </c>
      <c r="B275" s="25" t="s">
        <v>654</v>
      </c>
      <c r="C275" s="37" t="s">
        <v>254</v>
      </c>
      <c r="D275" s="38" t="s">
        <v>255</v>
      </c>
      <c r="E275" s="51" t="s">
        <v>128</v>
      </c>
      <c r="F275" s="52">
        <v>100</v>
      </c>
      <c r="G275" s="119"/>
      <c r="H275" s="19">
        <f t="shared" si="34"/>
        <v>0</v>
      </c>
      <c r="I275" s="31">
        <f t="shared" si="35"/>
        <v>0</v>
      </c>
      <c r="J275" s="21" t="e">
        <f t="shared" si="36"/>
        <v>#DIV/0!</v>
      </c>
      <c r="L275" s="47"/>
    </row>
    <row r="276" spans="1:12" ht="25.15" customHeight="1" outlineLevel="2" x14ac:dyDescent="0.25">
      <c r="A276" s="49" t="s">
        <v>463</v>
      </c>
      <c r="B276" s="25" t="s">
        <v>654</v>
      </c>
      <c r="C276" s="37" t="s">
        <v>254</v>
      </c>
      <c r="D276" s="38" t="s">
        <v>256</v>
      </c>
      <c r="E276" s="51" t="s">
        <v>128</v>
      </c>
      <c r="F276" s="52">
        <v>50</v>
      </c>
      <c r="G276" s="119"/>
      <c r="H276" s="19">
        <f t="shared" si="34"/>
        <v>0</v>
      </c>
      <c r="I276" s="31">
        <f t="shared" si="35"/>
        <v>0</v>
      </c>
      <c r="J276" s="21" t="e">
        <f t="shared" si="36"/>
        <v>#DIV/0!</v>
      </c>
      <c r="L276" s="47"/>
    </row>
    <row r="277" spans="1:12" ht="25.15" customHeight="1" outlineLevel="2" x14ac:dyDescent="0.25">
      <c r="A277" s="49" t="s">
        <v>464</v>
      </c>
      <c r="B277" s="25" t="s">
        <v>654</v>
      </c>
      <c r="C277" s="37" t="s">
        <v>253</v>
      </c>
      <c r="D277" s="38" t="s">
        <v>249</v>
      </c>
      <c r="E277" s="51" t="s">
        <v>128</v>
      </c>
      <c r="F277" s="52">
        <v>55</v>
      </c>
      <c r="G277" s="119"/>
      <c r="H277" s="19">
        <f t="shared" si="34"/>
        <v>0</v>
      </c>
      <c r="I277" s="31">
        <f t="shared" si="35"/>
        <v>0</v>
      </c>
      <c r="J277" s="21" t="e">
        <f t="shared" si="36"/>
        <v>#DIV/0!</v>
      </c>
      <c r="L277" s="47"/>
    </row>
    <row r="278" spans="1:12" ht="25.15" customHeight="1" outlineLevel="2" x14ac:dyDescent="0.25">
      <c r="A278" s="49" t="s">
        <v>465</v>
      </c>
      <c r="B278" s="25" t="s">
        <v>654</v>
      </c>
      <c r="C278" s="37" t="s">
        <v>253</v>
      </c>
      <c r="D278" s="38" t="s">
        <v>250</v>
      </c>
      <c r="E278" s="51" t="s">
        <v>128</v>
      </c>
      <c r="F278" s="52">
        <v>20</v>
      </c>
      <c r="G278" s="119"/>
      <c r="H278" s="19">
        <f t="shared" si="34"/>
        <v>0</v>
      </c>
      <c r="I278" s="31">
        <f t="shared" si="35"/>
        <v>0</v>
      </c>
      <c r="J278" s="21" t="e">
        <f t="shared" si="36"/>
        <v>#DIV/0!</v>
      </c>
      <c r="L278" s="47"/>
    </row>
    <row r="279" spans="1:12" ht="25.15" customHeight="1" outlineLevel="2" x14ac:dyDescent="0.25">
      <c r="A279" s="49" t="s">
        <v>466</v>
      </c>
      <c r="B279" s="25" t="s">
        <v>654</v>
      </c>
      <c r="C279" s="37" t="s">
        <v>253</v>
      </c>
      <c r="D279" s="38" t="s">
        <v>251</v>
      </c>
      <c r="E279" s="51" t="s">
        <v>128</v>
      </c>
      <c r="F279" s="52">
        <v>80</v>
      </c>
      <c r="G279" s="119"/>
      <c r="H279" s="19">
        <f t="shared" si="34"/>
        <v>0</v>
      </c>
      <c r="I279" s="31">
        <f t="shared" si="35"/>
        <v>0</v>
      </c>
      <c r="J279" s="21" t="e">
        <f t="shared" si="36"/>
        <v>#DIV/0!</v>
      </c>
      <c r="L279" s="47"/>
    </row>
    <row r="280" spans="1:12" ht="25.15" customHeight="1" outlineLevel="2" x14ac:dyDescent="0.25">
      <c r="A280" s="49" t="s">
        <v>467</v>
      </c>
      <c r="B280" s="25" t="s">
        <v>654</v>
      </c>
      <c r="C280" s="37" t="s">
        <v>253</v>
      </c>
      <c r="D280" s="38" t="s">
        <v>252</v>
      </c>
      <c r="E280" s="51" t="s">
        <v>128</v>
      </c>
      <c r="F280" s="52">
        <v>70</v>
      </c>
      <c r="G280" s="119"/>
      <c r="H280" s="19">
        <f t="shared" si="34"/>
        <v>0</v>
      </c>
      <c r="I280" s="31">
        <f t="shared" si="35"/>
        <v>0</v>
      </c>
      <c r="J280" s="21" t="e">
        <f t="shared" si="36"/>
        <v>#DIV/0!</v>
      </c>
      <c r="L280" s="47"/>
    </row>
    <row r="281" spans="1:12" ht="33.75" customHeight="1" outlineLevel="2" x14ac:dyDescent="0.25">
      <c r="A281" s="36" t="s">
        <v>468</v>
      </c>
      <c r="B281" s="25" t="s">
        <v>654</v>
      </c>
      <c r="C281" s="37" t="s">
        <v>333</v>
      </c>
      <c r="D281" s="38" t="s">
        <v>334</v>
      </c>
      <c r="E281" s="39" t="s">
        <v>241</v>
      </c>
      <c r="F281" s="40">
        <v>4</v>
      </c>
      <c r="G281" s="118"/>
      <c r="H281" s="19">
        <f t="shared" si="34"/>
        <v>0</v>
      </c>
      <c r="I281" s="20">
        <f t="shared" si="35"/>
        <v>0</v>
      </c>
      <c r="J281" s="45" t="e">
        <f t="shared" si="36"/>
        <v>#DIV/0!</v>
      </c>
      <c r="L281" s="47"/>
    </row>
    <row r="282" spans="1:12" ht="25.15" customHeight="1" outlineLevel="2" x14ac:dyDescent="0.25">
      <c r="A282" s="49" t="s">
        <v>469</v>
      </c>
      <c r="B282" s="25" t="s">
        <v>654</v>
      </c>
      <c r="C282" s="53" t="s">
        <v>336</v>
      </c>
      <c r="D282" s="56" t="s">
        <v>335</v>
      </c>
      <c r="E282" s="51" t="s">
        <v>241</v>
      </c>
      <c r="F282" s="52">
        <v>6</v>
      </c>
      <c r="G282" s="119"/>
      <c r="H282" s="19">
        <f t="shared" si="34"/>
        <v>0</v>
      </c>
      <c r="I282" s="31">
        <f t="shared" si="35"/>
        <v>0</v>
      </c>
      <c r="J282" s="21" t="e">
        <f t="shared" ref="J282:J337" si="37">I282/$I$337</f>
        <v>#DIV/0!</v>
      </c>
      <c r="L282" s="47"/>
    </row>
    <row r="283" spans="1:12" ht="25.15" customHeight="1" outlineLevel="2" x14ac:dyDescent="0.25">
      <c r="A283" s="49" t="s">
        <v>470</v>
      </c>
      <c r="B283" s="25" t="s">
        <v>654</v>
      </c>
      <c r="C283" s="53" t="s">
        <v>338</v>
      </c>
      <c r="D283" s="56" t="s">
        <v>337</v>
      </c>
      <c r="E283" s="51" t="s">
        <v>241</v>
      </c>
      <c r="F283" s="52">
        <v>28</v>
      </c>
      <c r="G283" s="119"/>
      <c r="H283" s="19">
        <f t="shared" si="34"/>
        <v>0</v>
      </c>
      <c r="I283" s="31">
        <f t="shared" si="35"/>
        <v>0</v>
      </c>
      <c r="J283" s="21" t="e">
        <f t="shared" si="37"/>
        <v>#DIV/0!</v>
      </c>
      <c r="L283" s="47"/>
    </row>
    <row r="284" spans="1:12" ht="25.15" customHeight="1" outlineLevel="2" x14ac:dyDescent="0.25">
      <c r="A284" s="49" t="s">
        <v>471</v>
      </c>
      <c r="B284" s="25" t="s">
        <v>654</v>
      </c>
      <c r="C284" s="37" t="s">
        <v>261</v>
      </c>
      <c r="D284" s="38" t="s">
        <v>273</v>
      </c>
      <c r="E284" s="51" t="s">
        <v>241</v>
      </c>
      <c r="F284" s="52">
        <v>10</v>
      </c>
      <c r="G284" s="120"/>
      <c r="H284" s="19">
        <f t="shared" si="34"/>
        <v>0</v>
      </c>
      <c r="I284" s="31">
        <f t="shared" si="35"/>
        <v>0</v>
      </c>
      <c r="J284" s="21" t="e">
        <f t="shared" si="37"/>
        <v>#DIV/0!</v>
      </c>
      <c r="L284" s="47"/>
    </row>
    <row r="285" spans="1:12" ht="25.15" customHeight="1" outlineLevel="2" x14ac:dyDescent="0.25">
      <c r="A285" s="49" t="s">
        <v>472</v>
      </c>
      <c r="B285" s="25" t="s">
        <v>654</v>
      </c>
      <c r="C285" s="53" t="s">
        <v>390</v>
      </c>
      <c r="D285" s="55" t="s">
        <v>388</v>
      </c>
      <c r="E285" s="51" t="s">
        <v>241</v>
      </c>
      <c r="F285" s="52">
        <v>20</v>
      </c>
      <c r="G285" s="120"/>
      <c r="H285" s="19">
        <f t="shared" si="34"/>
        <v>0</v>
      </c>
      <c r="I285" s="31">
        <f t="shared" si="35"/>
        <v>0</v>
      </c>
      <c r="J285" s="21" t="e">
        <f t="shared" si="37"/>
        <v>#DIV/0!</v>
      </c>
      <c r="L285" s="47"/>
    </row>
    <row r="286" spans="1:12" ht="25.15" customHeight="1" outlineLevel="2" x14ac:dyDescent="0.25">
      <c r="A286" s="49" t="s">
        <v>473</v>
      </c>
      <c r="B286" s="25" t="s">
        <v>654</v>
      </c>
      <c r="C286" s="53" t="s">
        <v>340</v>
      </c>
      <c r="D286" s="56" t="s">
        <v>339</v>
      </c>
      <c r="E286" s="51" t="s">
        <v>128</v>
      </c>
      <c r="F286" s="52">
        <v>25</v>
      </c>
      <c r="G286" s="118"/>
      <c r="H286" s="19">
        <f t="shared" si="34"/>
        <v>0</v>
      </c>
      <c r="I286" s="31">
        <f t="shared" si="35"/>
        <v>0</v>
      </c>
      <c r="J286" s="21" t="e">
        <f t="shared" si="37"/>
        <v>#DIV/0!</v>
      </c>
      <c r="L286" s="47"/>
    </row>
    <row r="287" spans="1:12" ht="25.15" customHeight="1" outlineLevel="2" x14ac:dyDescent="0.25">
      <c r="A287" s="49" t="s">
        <v>474</v>
      </c>
      <c r="B287" s="25" t="s">
        <v>654</v>
      </c>
      <c r="C287" s="53" t="s">
        <v>342</v>
      </c>
      <c r="D287" s="56" t="s">
        <v>341</v>
      </c>
      <c r="E287" s="51" t="s">
        <v>128</v>
      </c>
      <c r="F287" s="52">
        <v>20</v>
      </c>
      <c r="G287" s="119"/>
      <c r="H287" s="19">
        <f t="shared" si="34"/>
        <v>0</v>
      </c>
      <c r="I287" s="31">
        <f t="shared" si="35"/>
        <v>0</v>
      </c>
      <c r="J287" s="21" t="e">
        <f t="shared" si="37"/>
        <v>#DIV/0!</v>
      </c>
      <c r="L287" s="47"/>
    </row>
    <row r="288" spans="1:12" ht="25.15" customHeight="1" outlineLevel="2" x14ac:dyDescent="0.25">
      <c r="A288" s="49" t="s">
        <v>475</v>
      </c>
      <c r="B288" s="25" t="s">
        <v>654</v>
      </c>
      <c r="C288" s="37" t="s">
        <v>265</v>
      </c>
      <c r="D288" s="42" t="s">
        <v>264</v>
      </c>
      <c r="E288" s="51" t="s">
        <v>268</v>
      </c>
      <c r="F288" s="52">
        <v>14</v>
      </c>
      <c r="G288" s="118"/>
      <c r="H288" s="19">
        <f t="shared" si="34"/>
        <v>0</v>
      </c>
      <c r="I288" s="31">
        <f t="shared" si="35"/>
        <v>0</v>
      </c>
      <c r="J288" s="21" t="e">
        <f t="shared" si="37"/>
        <v>#DIV/0!</v>
      </c>
      <c r="L288" s="47"/>
    </row>
    <row r="289" spans="1:12" ht="25.15" customHeight="1" outlineLevel="2" x14ac:dyDescent="0.25">
      <c r="A289" s="49" t="s">
        <v>476</v>
      </c>
      <c r="B289" s="25" t="s">
        <v>654</v>
      </c>
      <c r="C289" s="37" t="s">
        <v>266</v>
      </c>
      <c r="D289" s="42" t="s">
        <v>267</v>
      </c>
      <c r="E289" s="51" t="s">
        <v>268</v>
      </c>
      <c r="F289" s="52">
        <v>2</v>
      </c>
      <c r="G289" s="118"/>
      <c r="H289" s="19">
        <f t="shared" si="34"/>
        <v>0</v>
      </c>
      <c r="I289" s="31">
        <f t="shared" si="35"/>
        <v>0</v>
      </c>
      <c r="J289" s="21" t="e">
        <f t="shared" si="37"/>
        <v>#DIV/0!</v>
      </c>
      <c r="L289" s="47"/>
    </row>
    <row r="290" spans="1:12" ht="25.15" customHeight="1" outlineLevel="2" x14ac:dyDescent="0.25">
      <c r="A290" s="49" t="s">
        <v>477</v>
      </c>
      <c r="B290" s="25" t="s">
        <v>654</v>
      </c>
      <c r="C290" s="53" t="s">
        <v>346</v>
      </c>
      <c r="D290" s="56" t="s">
        <v>345</v>
      </c>
      <c r="E290" s="51" t="s">
        <v>241</v>
      </c>
      <c r="F290" s="52">
        <v>4</v>
      </c>
      <c r="G290" s="119"/>
      <c r="H290" s="19">
        <f t="shared" si="34"/>
        <v>0</v>
      </c>
      <c r="I290" s="31">
        <f t="shared" si="35"/>
        <v>0</v>
      </c>
      <c r="J290" s="21" t="e">
        <f t="shared" si="37"/>
        <v>#DIV/0!</v>
      </c>
      <c r="L290" s="47"/>
    </row>
    <row r="291" spans="1:12" ht="25.15" customHeight="1" outlineLevel="2" x14ac:dyDescent="0.25">
      <c r="A291" s="49" t="s">
        <v>478</v>
      </c>
      <c r="B291" s="25" t="s">
        <v>654</v>
      </c>
      <c r="C291" s="53" t="s">
        <v>270</v>
      </c>
      <c r="D291" s="56" t="s">
        <v>269</v>
      </c>
      <c r="E291" s="51" t="s">
        <v>241</v>
      </c>
      <c r="F291" s="52">
        <v>2</v>
      </c>
      <c r="G291" s="119"/>
      <c r="H291" s="19">
        <f t="shared" si="34"/>
        <v>0</v>
      </c>
      <c r="I291" s="31">
        <f t="shared" si="35"/>
        <v>0</v>
      </c>
      <c r="J291" s="21" t="e">
        <f t="shared" si="37"/>
        <v>#DIV/0!</v>
      </c>
      <c r="L291" s="47"/>
    </row>
    <row r="292" spans="1:12" ht="25.15" customHeight="1" outlineLevel="2" x14ac:dyDescent="0.25">
      <c r="A292" s="49" t="s">
        <v>479</v>
      </c>
      <c r="B292" s="25" t="s">
        <v>654</v>
      </c>
      <c r="C292" s="53" t="s">
        <v>347</v>
      </c>
      <c r="D292" s="55" t="s">
        <v>349</v>
      </c>
      <c r="E292" s="51" t="s">
        <v>241</v>
      </c>
      <c r="F292" s="52">
        <v>2</v>
      </c>
      <c r="G292" s="119"/>
      <c r="H292" s="19">
        <f t="shared" si="34"/>
        <v>0</v>
      </c>
      <c r="I292" s="31">
        <f t="shared" si="35"/>
        <v>0</v>
      </c>
      <c r="J292" s="21" t="e">
        <f t="shared" si="37"/>
        <v>#DIV/0!</v>
      </c>
      <c r="L292" s="47"/>
    </row>
    <row r="293" spans="1:12" ht="25.15" customHeight="1" outlineLevel="2" x14ac:dyDescent="0.25">
      <c r="A293" s="49" t="s">
        <v>480</v>
      </c>
      <c r="B293" s="25" t="s">
        <v>654</v>
      </c>
      <c r="C293" s="53" t="s">
        <v>348</v>
      </c>
      <c r="D293" s="55" t="s">
        <v>350</v>
      </c>
      <c r="E293" s="51" t="s">
        <v>241</v>
      </c>
      <c r="F293" s="52">
        <v>1</v>
      </c>
      <c r="G293" s="119"/>
      <c r="H293" s="19">
        <f t="shared" si="34"/>
        <v>0</v>
      </c>
      <c r="I293" s="31">
        <f t="shared" si="35"/>
        <v>0</v>
      </c>
      <c r="J293" s="21" t="e">
        <f t="shared" si="37"/>
        <v>#DIV/0!</v>
      </c>
      <c r="L293" s="47"/>
    </row>
    <row r="294" spans="1:12" ht="25.15" customHeight="1" outlineLevel="2" x14ac:dyDescent="0.25">
      <c r="A294" s="49" t="s">
        <v>481</v>
      </c>
      <c r="B294" s="25" t="s">
        <v>654</v>
      </c>
      <c r="C294" s="53" t="s">
        <v>348</v>
      </c>
      <c r="D294" s="55" t="s">
        <v>351</v>
      </c>
      <c r="E294" s="51" t="s">
        <v>241</v>
      </c>
      <c r="F294" s="52">
        <v>1</v>
      </c>
      <c r="G294" s="119"/>
      <c r="H294" s="19">
        <f t="shared" si="34"/>
        <v>0</v>
      </c>
      <c r="I294" s="31">
        <f t="shared" si="35"/>
        <v>0</v>
      </c>
      <c r="J294" s="21" t="e">
        <f t="shared" si="37"/>
        <v>#DIV/0!</v>
      </c>
      <c r="L294" s="47"/>
    </row>
    <row r="295" spans="1:12" ht="25.15" customHeight="1" outlineLevel="2" x14ac:dyDescent="0.25">
      <c r="A295" s="49" t="s">
        <v>482</v>
      </c>
      <c r="B295" s="25" t="s">
        <v>654</v>
      </c>
      <c r="C295" s="53" t="s">
        <v>353</v>
      </c>
      <c r="D295" s="56" t="s">
        <v>352</v>
      </c>
      <c r="E295" s="51" t="s">
        <v>241</v>
      </c>
      <c r="F295" s="52">
        <v>1</v>
      </c>
      <c r="G295" s="119"/>
      <c r="H295" s="19">
        <f t="shared" si="34"/>
        <v>0</v>
      </c>
      <c r="I295" s="31">
        <f t="shared" si="35"/>
        <v>0</v>
      </c>
      <c r="J295" s="21" t="e">
        <f t="shared" si="37"/>
        <v>#DIV/0!</v>
      </c>
      <c r="L295" s="47"/>
    </row>
    <row r="296" spans="1:12" ht="25.15" customHeight="1" outlineLevel="1" x14ac:dyDescent="0.25">
      <c r="A296" s="49" t="s">
        <v>483</v>
      </c>
      <c r="B296" s="25" t="s">
        <v>654</v>
      </c>
      <c r="C296" s="53" t="s">
        <v>307</v>
      </c>
      <c r="D296" s="42" t="s">
        <v>306</v>
      </c>
      <c r="E296" s="51" t="s">
        <v>240</v>
      </c>
      <c r="F296" s="52">
        <f>1.2*1.2</f>
        <v>1.44</v>
      </c>
      <c r="G296" s="117"/>
      <c r="H296" s="19">
        <f t="shared" si="34"/>
        <v>0</v>
      </c>
      <c r="I296" s="20">
        <f t="shared" si="35"/>
        <v>0</v>
      </c>
      <c r="J296" s="21" t="e">
        <f t="shared" si="37"/>
        <v>#DIV/0!</v>
      </c>
      <c r="L296" s="47"/>
    </row>
    <row r="297" spans="1:12" ht="25.15" customHeight="1" outlineLevel="1" x14ac:dyDescent="0.25">
      <c r="A297" s="49" t="s">
        <v>484</v>
      </c>
      <c r="B297" s="25" t="s">
        <v>654</v>
      </c>
      <c r="C297" s="53" t="s">
        <v>401</v>
      </c>
      <c r="D297" s="76" t="s">
        <v>459</v>
      </c>
      <c r="E297" s="51" t="s">
        <v>240</v>
      </c>
      <c r="F297" s="52">
        <f>1.2*1.2</f>
        <v>1.44</v>
      </c>
      <c r="G297" s="117"/>
      <c r="H297" s="19">
        <f t="shared" si="34"/>
        <v>0</v>
      </c>
      <c r="I297" s="31">
        <f t="shared" si="35"/>
        <v>0</v>
      </c>
      <c r="J297" s="21" t="e">
        <f t="shared" si="37"/>
        <v>#DIV/0!</v>
      </c>
      <c r="L297" s="47"/>
    </row>
    <row r="298" spans="1:12" ht="25.15" customHeight="1" x14ac:dyDescent="0.25">
      <c r="A298" s="148" t="s">
        <v>10</v>
      </c>
      <c r="B298" s="149"/>
      <c r="C298" s="149"/>
      <c r="D298" s="149"/>
      <c r="E298" s="149"/>
      <c r="F298" s="149"/>
      <c r="G298" s="152"/>
      <c r="H298" s="152"/>
      <c r="I298" s="54">
        <f>SUM(I270:I297)</f>
        <v>0</v>
      </c>
      <c r="J298" s="23" t="e">
        <f t="shared" si="37"/>
        <v>#DIV/0!</v>
      </c>
      <c r="L298" s="47"/>
    </row>
    <row r="299" spans="1:12" ht="25.15" customHeight="1" x14ac:dyDescent="0.25">
      <c r="A299" s="34">
        <v>13</v>
      </c>
      <c r="B299" s="136" t="s">
        <v>122</v>
      </c>
      <c r="C299" s="136"/>
      <c r="D299" s="136"/>
      <c r="E299" s="136"/>
      <c r="F299" s="136"/>
      <c r="G299" s="136"/>
      <c r="H299" s="136"/>
      <c r="I299" s="48"/>
      <c r="J299" s="24"/>
      <c r="L299" s="47"/>
    </row>
    <row r="300" spans="1:12" ht="25.15" customHeight="1" outlineLevel="1" x14ac:dyDescent="0.25">
      <c r="A300" s="49" t="s">
        <v>82</v>
      </c>
      <c r="B300" s="25" t="s">
        <v>654</v>
      </c>
      <c r="C300" s="53" t="s">
        <v>489</v>
      </c>
      <c r="D300" s="55" t="s">
        <v>490</v>
      </c>
      <c r="E300" s="51" t="s">
        <v>239</v>
      </c>
      <c r="F300" s="52">
        <v>125.7</v>
      </c>
      <c r="G300" s="117"/>
      <c r="H300" s="19">
        <f t="shared" ref="H300:H335" si="38">G300*($I$6+1)</f>
        <v>0</v>
      </c>
      <c r="I300" s="77">
        <f t="shared" ref="I300:I323" si="39">F300*H300</f>
        <v>0</v>
      </c>
      <c r="J300" s="21" t="e">
        <f t="shared" si="37"/>
        <v>#DIV/0!</v>
      </c>
      <c r="L300" s="47"/>
    </row>
    <row r="301" spans="1:12" ht="25.15" customHeight="1" outlineLevel="1" x14ac:dyDescent="0.25">
      <c r="A301" s="36" t="s">
        <v>84</v>
      </c>
      <c r="B301" s="25" t="s">
        <v>654</v>
      </c>
      <c r="C301" s="37" t="s">
        <v>224</v>
      </c>
      <c r="D301" s="42" t="s">
        <v>491</v>
      </c>
      <c r="E301" s="39" t="s">
        <v>239</v>
      </c>
      <c r="F301" s="40">
        <v>125.7</v>
      </c>
      <c r="G301" s="117"/>
      <c r="H301" s="19">
        <f t="shared" si="38"/>
        <v>0</v>
      </c>
      <c r="I301" s="20">
        <f t="shared" si="39"/>
        <v>0</v>
      </c>
      <c r="J301" s="21" t="e">
        <f t="shared" si="37"/>
        <v>#DIV/0!</v>
      </c>
      <c r="L301" s="47"/>
    </row>
    <row r="302" spans="1:12" ht="25.15" customHeight="1" outlineLevel="2" x14ac:dyDescent="0.25">
      <c r="A302" s="36" t="s">
        <v>227</v>
      </c>
      <c r="B302" s="25" t="s">
        <v>654</v>
      </c>
      <c r="C302" s="37" t="s">
        <v>493</v>
      </c>
      <c r="D302" s="42" t="s">
        <v>492</v>
      </c>
      <c r="E302" s="39" t="s">
        <v>240</v>
      </c>
      <c r="F302" s="40">
        <v>838</v>
      </c>
      <c r="G302" s="117"/>
      <c r="H302" s="19">
        <f t="shared" si="38"/>
        <v>0</v>
      </c>
      <c r="I302" s="20">
        <f t="shared" si="39"/>
        <v>0</v>
      </c>
      <c r="J302" s="21" t="e">
        <f t="shared" si="37"/>
        <v>#DIV/0!</v>
      </c>
      <c r="L302" s="47"/>
    </row>
    <row r="303" spans="1:12" ht="25.15" customHeight="1" outlineLevel="2" x14ac:dyDescent="0.25">
      <c r="A303" s="36" t="s">
        <v>575</v>
      </c>
      <c r="B303" s="25" t="s">
        <v>654</v>
      </c>
      <c r="C303" s="37" t="s">
        <v>495</v>
      </c>
      <c r="D303" s="42" t="s">
        <v>494</v>
      </c>
      <c r="E303" s="50" t="s">
        <v>239</v>
      </c>
      <c r="F303" s="40">
        <v>125.7</v>
      </c>
      <c r="G303" s="117"/>
      <c r="H303" s="19">
        <f t="shared" si="38"/>
        <v>0</v>
      </c>
      <c r="I303" s="20">
        <f t="shared" si="39"/>
        <v>0</v>
      </c>
      <c r="J303" s="21" t="e">
        <f t="shared" si="37"/>
        <v>#DIV/0!</v>
      </c>
      <c r="L303" s="47"/>
    </row>
    <row r="304" spans="1:12" ht="25.15" customHeight="1" outlineLevel="2" x14ac:dyDescent="0.25">
      <c r="A304" s="36" t="s">
        <v>228</v>
      </c>
      <c r="B304" s="25" t="s">
        <v>654</v>
      </c>
      <c r="C304" s="37" t="s">
        <v>225</v>
      </c>
      <c r="D304" s="42" t="s">
        <v>496</v>
      </c>
      <c r="E304" s="39" t="s">
        <v>240</v>
      </c>
      <c r="F304" s="40">
        <v>838</v>
      </c>
      <c r="G304" s="117"/>
      <c r="H304" s="19">
        <f t="shared" si="38"/>
        <v>0</v>
      </c>
      <c r="I304" s="20">
        <f t="shared" si="39"/>
        <v>0</v>
      </c>
      <c r="J304" s="21" t="e">
        <f t="shared" si="37"/>
        <v>#DIV/0!</v>
      </c>
      <c r="L304" s="47"/>
    </row>
    <row r="305" spans="1:12" ht="25.15" customHeight="1" outlineLevel="2" x14ac:dyDescent="0.25">
      <c r="A305" s="36" t="s">
        <v>229</v>
      </c>
      <c r="B305" s="25" t="s">
        <v>654</v>
      </c>
      <c r="C305" s="37" t="s">
        <v>226</v>
      </c>
      <c r="D305" s="42" t="s">
        <v>497</v>
      </c>
      <c r="E305" s="39" t="s">
        <v>128</v>
      </c>
      <c r="F305" s="40">
        <v>200</v>
      </c>
      <c r="G305" s="117"/>
      <c r="H305" s="19">
        <f t="shared" si="38"/>
        <v>0</v>
      </c>
      <c r="I305" s="77">
        <f t="shared" si="39"/>
        <v>0</v>
      </c>
      <c r="J305" s="21" t="e">
        <f t="shared" si="37"/>
        <v>#DIV/0!</v>
      </c>
      <c r="L305" s="47"/>
    </row>
    <row r="306" spans="1:12" ht="25.15" customHeight="1" outlineLevel="2" x14ac:dyDescent="0.25">
      <c r="A306" s="36" t="s">
        <v>230</v>
      </c>
      <c r="B306" s="25" t="s">
        <v>654</v>
      </c>
      <c r="C306" s="37" t="s">
        <v>499</v>
      </c>
      <c r="D306" s="42" t="s">
        <v>498</v>
      </c>
      <c r="E306" s="39" t="s">
        <v>240</v>
      </c>
      <c r="F306" s="40">
        <v>35</v>
      </c>
      <c r="G306" s="117"/>
      <c r="H306" s="19">
        <f t="shared" si="38"/>
        <v>0</v>
      </c>
      <c r="I306" s="77">
        <f t="shared" si="39"/>
        <v>0</v>
      </c>
      <c r="J306" s="21" t="e">
        <f t="shared" si="37"/>
        <v>#DIV/0!</v>
      </c>
      <c r="L306" s="47"/>
    </row>
    <row r="307" spans="1:12" ht="25.15" customHeight="1" outlineLevel="2" x14ac:dyDescent="0.25">
      <c r="A307" s="36" t="s">
        <v>231</v>
      </c>
      <c r="B307" s="25" t="s">
        <v>654</v>
      </c>
      <c r="C307" s="78" t="s">
        <v>614</v>
      </c>
      <c r="D307" s="69" t="s">
        <v>615</v>
      </c>
      <c r="E307" s="39" t="s">
        <v>375</v>
      </c>
      <c r="F307" s="40">
        <v>3480</v>
      </c>
      <c r="G307" s="120"/>
      <c r="H307" s="19">
        <f t="shared" si="38"/>
        <v>0</v>
      </c>
      <c r="I307" s="20">
        <f t="shared" si="39"/>
        <v>0</v>
      </c>
      <c r="J307" s="45" t="e">
        <f t="shared" si="37"/>
        <v>#DIV/0!</v>
      </c>
      <c r="L307" s="47"/>
    </row>
    <row r="308" spans="1:12" ht="25.15" customHeight="1" outlineLevel="1" x14ac:dyDescent="0.25">
      <c r="A308" s="36" t="s">
        <v>161</v>
      </c>
      <c r="B308" s="25" t="s">
        <v>654</v>
      </c>
      <c r="C308" s="37" t="s">
        <v>500</v>
      </c>
      <c r="D308" s="46" t="s">
        <v>592</v>
      </c>
      <c r="E308" s="39" t="s">
        <v>240</v>
      </c>
      <c r="F308" s="40">
        <v>838</v>
      </c>
      <c r="G308" s="117"/>
      <c r="H308" s="19">
        <f t="shared" si="38"/>
        <v>0</v>
      </c>
      <c r="I308" s="20">
        <f t="shared" si="39"/>
        <v>0</v>
      </c>
      <c r="J308" s="21" t="e">
        <f t="shared" si="37"/>
        <v>#DIV/0!</v>
      </c>
      <c r="L308" s="47"/>
    </row>
    <row r="309" spans="1:12" ht="25.15" customHeight="1" outlineLevel="1" x14ac:dyDescent="0.25">
      <c r="A309" s="36" t="s">
        <v>162</v>
      </c>
      <c r="B309" s="25" t="s">
        <v>654</v>
      </c>
      <c r="C309" s="37" t="s">
        <v>501</v>
      </c>
      <c r="D309" s="46" t="s">
        <v>593</v>
      </c>
      <c r="E309" s="39" t="s">
        <v>240</v>
      </c>
      <c r="F309" s="40">
        <v>8100</v>
      </c>
      <c r="G309" s="117"/>
      <c r="H309" s="19">
        <f t="shared" si="38"/>
        <v>0</v>
      </c>
      <c r="I309" s="20">
        <f t="shared" si="39"/>
        <v>0</v>
      </c>
      <c r="J309" s="21" t="e">
        <f t="shared" si="37"/>
        <v>#DIV/0!</v>
      </c>
      <c r="L309" s="47"/>
    </row>
    <row r="310" spans="1:12" ht="25.15" customHeight="1" outlineLevel="1" x14ac:dyDescent="0.25">
      <c r="A310" s="49" t="s">
        <v>163</v>
      </c>
      <c r="B310" s="25" t="s">
        <v>654</v>
      </c>
      <c r="C310" s="53" t="s">
        <v>502</v>
      </c>
      <c r="D310" s="55" t="s">
        <v>503</v>
      </c>
      <c r="E310" s="51" t="s">
        <v>128</v>
      </c>
      <c r="F310" s="52">
        <v>400</v>
      </c>
      <c r="G310" s="117"/>
      <c r="H310" s="19">
        <f t="shared" si="38"/>
        <v>0</v>
      </c>
      <c r="I310" s="77">
        <f t="shared" si="39"/>
        <v>0</v>
      </c>
      <c r="J310" s="21" t="e">
        <f t="shared" si="37"/>
        <v>#DIV/0!</v>
      </c>
      <c r="L310" s="47"/>
    </row>
    <row r="311" spans="1:12" ht="30" outlineLevel="1" x14ac:dyDescent="0.25">
      <c r="A311" s="49" t="s">
        <v>164</v>
      </c>
      <c r="B311" s="25" t="s">
        <v>654</v>
      </c>
      <c r="C311" s="53" t="s">
        <v>507</v>
      </c>
      <c r="D311" s="55" t="s">
        <v>506</v>
      </c>
      <c r="E311" s="71" t="s">
        <v>240</v>
      </c>
      <c r="F311" s="52">
        <v>58</v>
      </c>
      <c r="G311" s="117"/>
      <c r="H311" s="19">
        <f t="shared" si="38"/>
        <v>0</v>
      </c>
      <c r="I311" s="31">
        <f t="shared" si="39"/>
        <v>0</v>
      </c>
      <c r="J311" s="21" t="e">
        <f t="shared" si="37"/>
        <v>#DIV/0!</v>
      </c>
      <c r="L311" s="47"/>
    </row>
    <row r="312" spans="1:12" ht="30" outlineLevel="1" x14ac:dyDescent="0.25">
      <c r="A312" s="49" t="s">
        <v>166</v>
      </c>
      <c r="B312" s="25" t="s">
        <v>654</v>
      </c>
      <c r="C312" s="53" t="s">
        <v>507</v>
      </c>
      <c r="D312" s="55" t="s">
        <v>508</v>
      </c>
      <c r="E312" s="51" t="s">
        <v>240</v>
      </c>
      <c r="F312" s="52">
        <v>15</v>
      </c>
      <c r="G312" s="117"/>
      <c r="H312" s="19">
        <f t="shared" si="38"/>
        <v>0</v>
      </c>
      <c r="I312" s="31">
        <f t="shared" si="39"/>
        <v>0</v>
      </c>
      <c r="J312" s="21" t="e">
        <f t="shared" si="37"/>
        <v>#DIV/0!</v>
      </c>
      <c r="L312" s="47"/>
    </row>
    <row r="313" spans="1:12" ht="25.15" customHeight="1" outlineLevel="1" x14ac:dyDescent="0.25">
      <c r="A313" s="49" t="s">
        <v>167</v>
      </c>
      <c r="B313" s="25" t="s">
        <v>654</v>
      </c>
      <c r="C313" s="53" t="s">
        <v>489</v>
      </c>
      <c r="D313" s="55" t="s">
        <v>510</v>
      </c>
      <c r="E313" s="71" t="s">
        <v>239</v>
      </c>
      <c r="F313" s="52">
        <v>1.5</v>
      </c>
      <c r="G313" s="117"/>
      <c r="H313" s="19">
        <f t="shared" si="38"/>
        <v>0</v>
      </c>
      <c r="I313" s="31">
        <f t="shared" si="39"/>
        <v>0</v>
      </c>
      <c r="J313" s="21" t="e">
        <f t="shared" si="37"/>
        <v>#DIV/0!</v>
      </c>
      <c r="L313" s="47"/>
    </row>
    <row r="314" spans="1:12" ht="45" outlineLevel="1" x14ac:dyDescent="0.25">
      <c r="A314" s="36" t="s">
        <v>168</v>
      </c>
      <c r="B314" s="37" t="s">
        <v>235</v>
      </c>
      <c r="C314" s="37">
        <v>94994</v>
      </c>
      <c r="D314" s="69" t="s">
        <v>613</v>
      </c>
      <c r="E314" s="39" t="s">
        <v>240</v>
      </c>
      <c r="F314" s="40">
        <v>1.5</v>
      </c>
      <c r="G314" s="121"/>
      <c r="H314" s="19">
        <f t="shared" si="38"/>
        <v>0</v>
      </c>
      <c r="I314" s="20">
        <f t="shared" si="39"/>
        <v>0</v>
      </c>
      <c r="J314" s="45" t="e">
        <f t="shared" si="37"/>
        <v>#DIV/0!</v>
      </c>
      <c r="L314" s="47"/>
    </row>
    <row r="315" spans="1:12" ht="25.15" customHeight="1" outlineLevel="1" x14ac:dyDescent="0.25">
      <c r="A315" s="49" t="s">
        <v>170</v>
      </c>
      <c r="B315" s="25" t="s">
        <v>654</v>
      </c>
      <c r="C315" s="53" t="s">
        <v>589</v>
      </c>
      <c r="D315" s="79" t="s">
        <v>590</v>
      </c>
      <c r="E315" s="71" t="s">
        <v>240</v>
      </c>
      <c r="F315" s="52">
        <v>1</v>
      </c>
      <c r="G315" s="117"/>
      <c r="H315" s="19">
        <f t="shared" si="38"/>
        <v>0</v>
      </c>
      <c r="I315" s="31">
        <f t="shared" si="39"/>
        <v>0</v>
      </c>
      <c r="J315" s="21" t="e">
        <f t="shared" si="37"/>
        <v>#DIV/0!</v>
      </c>
      <c r="L315" s="47"/>
    </row>
    <row r="316" spans="1:12" ht="48.75" customHeight="1" outlineLevel="1" x14ac:dyDescent="0.25">
      <c r="A316" s="49" t="s">
        <v>171</v>
      </c>
      <c r="B316" s="25" t="s">
        <v>654</v>
      </c>
      <c r="C316" s="53" t="s">
        <v>215</v>
      </c>
      <c r="D316" s="55" t="s">
        <v>504</v>
      </c>
      <c r="E316" s="51" t="s">
        <v>240</v>
      </c>
      <c r="F316" s="52">
        <v>35</v>
      </c>
      <c r="G316" s="117"/>
      <c r="H316" s="19">
        <f t="shared" si="38"/>
        <v>0</v>
      </c>
      <c r="I316" s="31">
        <f t="shared" si="39"/>
        <v>0</v>
      </c>
      <c r="J316" s="21" t="e">
        <f t="shared" si="37"/>
        <v>#DIV/0!</v>
      </c>
      <c r="L316" s="47"/>
    </row>
    <row r="317" spans="1:12" ht="48.75" customHeight="1" outlineLevel="1" x14ac:dyDescent="0.25">
      <c r="A317" s="49" t="s">
        <v>172</v>
      </c>
      <c r="B317" s="25" t="s">
        <v>654</v>
      </c>
      <c r="C317" s="53" t="s">
        <v>232</v>
      </c>
      <c r="D317" s="55" t="s">
        <v>393</v>
      </c>
      <c r="E317" s="51" t="s">
        <v>128</v>
      </c>
      <c r="F317" s="52">
        <v>27</v>
      </c>
      <c r="G317" s="117"/>
      <c r="H317" s="19">
        <f t="shared" si="38"/>
        <v>0</v>
      </c>
      <c r="I317" s="31">
        <f t="shared" si="39"/>
        <v>0</v>
      </c>
      <c r="J317" s="21" t="e">
        <f t="shared" si="37"/>
        <v>#DIV/0!</v>
      </c>
      <c r="L317" s="47"/>
    </row>
    <row r="318" spans="1:12" ht="25.15" customHeight="1" outlineLevel="1" x14ac:dyDescent="0.25">
      <c r="A318" s="49" t="s">
        <v>173</v>
      </c>
      <c r="B318" s="25" t="s">
        <v>654</v>
      </c>
      <c r="C318" s="53" t="s">
        <v>216</v>
      </c>
      <c r="D318" s="58" t="s">
        <v>394</v>
      </c>
      <c r="E318" s="51" t="s">
        <v>240</v>
      </c>
      <c r="F318" s="52">
        <v>35</v>
      </c>
      <c r="G318" s="119"/>
      <c r="H318" s="19">
        <f t="shared" si="38"/>
        <v>0</v>
      </c>
      <c r="I318" s="31">
        <f t="shared" si="39"/>
        <v>0</v>
      </c>
      <c r="J318" s="21" t="e">
        <f t="shared" si="37"/>
        <v>#DIV/0!</v>
      </c>
      <c r="L318" s="47"/>
    </row>
    <row r="319" spans="1:12" ht="35.1" customHeight="1" outlineLevel="1" x14ac:dyDescent="0.25">
      <c r="A319" s="49" t="s">
        <v>174</v>
      </c>
      <c r="B319" s="25" t="s">
        <v>654</v>
      </c>
      <c r="C319" s="53" t="s">
        <v>395</v>
      </c>
      <c r="D319" s="55" t="s">
        <v>396</v>
      </c>
      <c r="E319" s="51" t="s">
        <v>128</v>
      </c>
      <c r="F319" s="52">
        <v>27</v>
      </c>
      <c r="G319" s="119"/>
      <c r="H319" s="19">
        <f t="shared" si="38"/>
        <v>0</v>
      </c>
      <c r="I319" s="31">
        <f t="shared" si="39"/>
        <v>0</v>
      </c>
      <c r="J319" s="21" t="e">
        <f t="shared" si="37"/>
        <v>#DIV/0!</v>
      </c>
      <c r="L319" s="47"/>
    </row>
    <row r="320" spans="1:12" ht="25.15" customHeight="1" outlineLevel="1" x14ac:dyDescent="0.25">
      <c r="A320" s="49" t="s">
        <v>175</v>
      </c>
      <c r="B320" s="25" t="s">
        <v>654</v>
      </c>
      <c r="C320" s="53" t="s">
        <v>129</v>
      </c>
      <c r="D320" s="55" t="s">
        <v>517</v>
      </c>
      <c r="E320" s="71" t="s">
        <v>240</v>
      </c>
      <c r="F320" s="52">
        <v>1</v>
      </c>
      <c r="G320" s="117"/>
      <c r="H320" s="19">
        <f t="shared" si="38"/>
        <v>0</v>
      </c>
      <c r="I320" s="31">
        <f t="shared" si="39"/>
        <v>0</v>
      </c>
      <c r="J320" s="21" t="e">
        <f t="shared" si="37"/>
        <v>#DIV/0!</v>
      </c>
      <c r="L320" s="47"/>
    </row>
    <row r="321" spans="1:12" ht="25.15" customHeight="1" outlineLevel="1" x14ac:dyDescent="0.25">
      <c r="A321" s="49" t="s">
        <v>176</v>
      </c>
      <c r="B321" s="25" t="s">
        <v>654</v>
      </c>
      <c r="C321" s="53" t="s">
        <v>489</v>
      </c>
      <c r="D321" s="55" t="s">
        <v>509</v>
      </c>
      <c r="E321" s="71" t="s">
        <v>239</v>
      </c>
      <c r="F321" s="52">
        <f>(0.9*0.6)*0.3</f>
        <v>0.16200000000000001</v>
      </c>
      <c r="G321" s="117"/>
      <c r="H321" s="19">
        <f t="shared" si="38"/>
        <v>0</v>
      </c>
      <c r="I321" s="31">
        <f t="shared" si="39"/>
        <v>0</v>
      </c>
      <c r="J321" s="21" t="e">
        <f t="shared" si="37"/>
        <v>#DIV/0!</v>
      </c>
      <c r="L321" s="47"/>
    </row>
    <row r="322" spans="1:12" ht="25.15" customHeight="1" outlineLevel="1" x14ac:dyDescent="0.25">
      <c r="A322" s="49" t="s">
        <v>177</v>
      </c>
      <c r="B322" s="25" t="s">
        <v>654</v>
      </c>
      <c r="C322" s="53" t="s">
        <v>519</v>
      </c>
      <c r="D322" s="56" t="s">
        <v>518</v>
      </c>
      <c r="E322" s="51" t="s">
        <v>240</v>
      </c>
      <c r="F322" s="52">
        <v>1</v>
      </c>
      <c r="G322" s="117"/>
      <c r="H322" s="19">
        <f t="shared" si="38"/>
        <v>0</v>
      </c>
      <c r="I322" s="31">
        <f t="shared" si="39"/>
        <v>0</v>
      </c>
      <c r="J322" s="21" t="e">
        <f t="shared" si="37"/>
        <v>#DIV/0!</v>
      </c>
      <c r="L322" s="47"/>
    </row>
    <row r="323" spans="1:12" ht="33" customHeight="1" outlineLevel="1" x14ac:dyDescent="0.25">
      <c r="A323" s="49" t="s">
        <v>178</v>
      </c>
      <c r="B323" s="25" t="s">
        <v>654</v>
      </c>
      <c r="C323" s="37" t="s">
        <v>553</v>
      </c>
      <c r="D323" s="55" t="s">
        <v>554</v>
      </c>
      <c r="E323" s="51" t="s">
        <v>240</v>
      </c>
      <c r="F323" s="52">
        <v>0.35</v>
      </c>
      <c r="G323" s="117"/>
      <c r="H323" s="19">
        <f t="shared" si="38"/>
        <v>0</v>
      </c>
      <c r="I323" s="31">
        <f t="shared" si="39"/>
        <v>0</v>
      </c>
      <c r="J323" s="21" t="e">
        <f t="shared" si="37"/>
        <v>#DIV/0!</v>
      </c>
      <c r="L323" s="47"/>
    </row>
    <row r="324" spans="1:12" ht="25.15" customHeight="1" outlineLevel="1" x14ac:dyDescent="0.25">
      <c r="A324" s="49" t="s">
        <v>194</v>
      </c>
      <c r="B324" s="155" t="s">
        <v>648</v>
      </c>
      <c r="C324" s="156"/>
      <c r="D324" s="157"/>
      <c r="E324" s="51"/>
      <c r="F324" s="52"/>
      <c r="G324" s="117"/>
      <c r="H324" s="30"/>
      <c r="I324" s="31"/>
      <c r="J324" s="21"/>
      <c r="L324" s="47"/>
    </row>
    <row r="325" spans="1:12" ht="25.15" customHeight="1" outlineLevel="1" x14ac:dyDescent="0.25">
      <c r="A325" s="49" t="s">
        <v>576</v>
      </c>
      <c r="B325" s="25" t="s">
        <v>654</v>
      </c>
      <c r="C325" s="53" t="s">
        <v>564</v>
      </c>
      <c r="D325" s="80" t="s">
        <v>565</v>
      </c>
      <c r="E325" s="71" t="s">
        <v>128</v>
      </c>
      <c r="F325" s="81">
        <v>9</v>
      </c>
      <c r="G325" s="117"/>
      <c r="H325" s="19">
        <f t="shared" si="38"/>
        <v>0</v>
      </c>
      <c r="I325" s="31">
        <f t="shared" ref="I325:I335" si="40">F325*H325</f>
        <v>0</v>
      </c>
      <c r="J325" s="21" t="e">
        <f t="shared" si="37"/>
        <v>#DIV/0!</v>
      </c>
      <c r="L325" s="47"/>
    </row>
    <row r="326" spans="1:12" ht="25.15" customHeight="1" outlineLevel="1" x14ac:dyDescent="0.25">
      <c r="A326" s="49" t="s">
        <v>577</v>
      </c>
      <c r="B326" s="25" t="s">
        <v>654</v>
      </c>
      <c r="C326" s="53" t="s">
        <v>530</v>
      </c>
      <c r="D326" s="80" t="s">
        <v>529</v>
      </c>
      <c r="E326" s="71" t="s">
        <v>128</v>
      </c>
      <c r="F326" s="81">
        <v>1.5</v>
      </c>
      <c r="G326" s="117"/>
      <c r="H326" s="19">
        <f t="shared" si="38"/>
        <v>0</v>
      </c>
      <c r="I326" s="31">
        <f t="shared" si="40"/>
        <v>0</v>
      </c>
      <c r="J326" s="21" t="e">
        <f t="shared" si="37"/>
        <v>#DIV/0!</v>
      </c>
      <c r="L326" s="47"/>
    </row>
    <row r="327" spans="1:12" ht="32.25" customHeight="1" outlineLevel="1" x14ac:dyDescent="0.25">
      <c r="A327" s="49" t="s">
        <v>578</v>
      </c>
      <c r="B327" s="25" t="s">
        <v>654</v>
      </c>
      <c r="C327" s="53" t="s">
        <v>417</v>
      </c>
      <c r="D327" s="80" t="s">
        <v>566</v>
      </c>
      <c r="E327" s="71" t="s">
        <v>128</v>
      </c>
      <c r="F327" s="81">
        <v>1.5</v>
      </c>
      <c r="G327" s="117"/>
      <c r="H327" s="19">
        <f t="shared" si="38"/>
        <v>0</v>
      </c>
      <c r="I327" s="31">
        <f t="shared" si="40"/>
        <v>0</v>
      </c>
      <c r="J327" s="21" t="e">
        <f t="shared" si="37"/>
        <v>#DIV/0!</v>
      </c>
      <c r="L327" s="47"/>
    </row>
    <row r="328" spans="1:12" ht="21" customHeight="1" outlineLevel="1" x14ac:dyDescent="0.25">
      <c r="A328" s="49" t="s">
        <v>579</v>
      </c>
      <c r="B328" s="25" t="s">
        <v>654</v>
      </c>
      <c r="C328" s="53" t="s">
        <v>214</v>
      </c>
      <c r="D328" s="80" t="s">
        <v>356</v>
      </c>
      <c r="E328" s="71" t="s">
        <v>240</v>
      </c>
      <c r="F328" s="81">
        <v>1.3</v>
      </c>
      <c r="G328" s="117"/>
      <c r="H328" s="19">
        <f t="shared" si="38"/>
        <v>0</v>
      </c>
      <c r="I328" s="31">
        <f t="shared" si="40"/>
        <v>0</v>
      </c>
      <c r="J328" s="21" t="e">
        <f t="shared" si="37"/>
        <v>#DIV/0!</v>
      </c>
      <c r="L328" s="47"/>
    </row>
    <row r="329" spans="1:12" ht="30" customHeight="1" outlineLevel="1" x14ac:dyDescent="0.25">
      <c r="A329" s="36" t="s">
        <v>580</v>
      </c>
      <c r="B329" s="25" t="s">
        <v>654</v>
      </c>
      <c r="C329" s="37" t="s">
        <v>215</v>
      </c>
      <c r="D329" s="46" t="s">
        <v>653</v>
      </c>
      <c r="E329" s="50" t="s">
        <v>240</v>
      </c>
      <c r="F329" s="82">
        <v>1.3</v>
      </c>
      <c r="G329" s="120"/>
      <c r="H329" s="19">
        <f t="shared" si="38"/>
        <v>0</v>
      </c>
      <c r="I329" s="20">
        <f t="shared" si="40"/>
        <v>0</v>
      </c>
      <c r="J329" s="45" t="e">
        <f t="shared" si="37"/>
        <v>#DIV/0!</v>
      </c>
      <c r="L329" s="47"/>
    </row>
    <row r="330" spans="1:12" ht="25.15" customHeight="1" outlineLevel="1" x14ac:dyDescent="0.25">
      <c r="A330" s="49" t="s">
        <v>581</v>
      </c>
      <c r="B330" s="25" t="s">
        <v>654</v>
      </c>
      <c r="C330" s="53" t="s">
        <v>567</v>
      </c>
      <c r="D330" s="80" t="s">
        <v>568</v>
      </c>
      <c r="E330" s="71" t="s">
        <v>240</v>
      </c>
      <c r="F330" s="81">
        <v>2</v>
      </c>
      <c r="G330" s="117"/>
      <c r="H330" s="19">
        <f t="shared" si="38"/>
        <v>0</v>
      </c>
      <c r="I330" s="31">
        <f t="shared" si="40"/>
        <v>0</v>
      </c>
      <c r="J330" s="21" t="e">
        <f t="shared" si="37"/>
        <v>#DIV/0!</v>
      </c>
      <c r="L330" s="47"/>
    </row>
    <row r="331" spans="1:12" ht="25.15" customHeight="1" outlineLevel="1" x14ac:dyDescent="0.25">
      <c r="A331" s="49" t="s">
        <v>582</v>
      </c>
      <c r="B331" s="25" t="s">
        <v>654</v>
      </c>
      <c r="C331" s="53" t="s">
        <v>569</v>
      </c>
      <c r="D331" s="80" t="s">
        <v>570</v>
      </c>
      <c r="E331" s="71" t="s">
        <v>240</v>
      </c>
      <c r="F331" s="81">
        <v>2.2000000000000002</v>
      </c>
      <c r="G331" s="117"/>
      <c r="H331" s="19">
        <f t="shared" si="38"/>
        <v>0</v>
      </c>
      <c r="I331" s="31">
        <f t="shared" si="40"/>
        <v>0</v>
      </c>
      <c r="J331" s="21" t="e">
        <f t="shared" si="37"/>
        <v>#DIV/0!</v>
      </c>
      <c r="L331" s="47"/>
    </row>
    <row r="332" spans="1:12" ht="25.15" customHeight="1" outlineLevel="1" x14ac:dyDescent="0.25">
      <c r="A332" s="49" t="s">
        <v>583</v>
      </c>
      <c r="B332" s="25" t="s">
        <v>654</v>
      </c>
      <c r="C332" s="53" t="s">
        <v>571</v>
      </c>
      <c r="D332" s="80" t="s">
        <v>572</v>
      </c>
      <c r="E332" s="71" t="s">
        <v>240</v>
      </c>
      <c r="F332" s="81">
        <v>2.2000000000000002</v>
      </c>
      <c r="G332" s="117"/>
      <c r="H332" s="19">
        <f t="shared" si="38"/>
        <v>0</v>
      </c>
      <c r="I332" s="31">
        <f t="shared" si="40"/>
        <v>0</v>
      </c>
      <c r="J332" s="21" t="e">
        <f t="shared" si="37"/>
        <v>#DIV/0!</v>
      </c>
      <c r="L332" s="47"/>
    </row>
    <row r="333" spans="1:12" ht="25.15" customHeight="1" outlineLevel="1" x14ac:dyDescent="0.25">
      <c r="A333" s="49" t="s">
        <v>584</v>
      </c>
      <c r="B333" s="25" t="s">
        <v>654</v>
      </c>
      <c r="C333" s="53" t="s">
        <v>198</v>
      </c>
      <c r="D333" s="80" t="s">
        <v>6</v>
      </c>
      <c r="E333" s="71" t="s">
        <v>240</v>
      </c>
      <c r="F333" s="81">
        <v>2.2000000000000002</v>
      </c>
      <c r="G333" s="117"/>
      <c r="H333" s="19">
        <f t="shared" si="38"/>
        <v>0</v>
      </c>
      <c r="I333" s="31">
        <f t="shared" si="40"/>
        <v>0</v>
      </c>
      <c r="J333" s="21" t="e">
        <f t="shared" si="37"/>
        <v>#DIV/0!</v>
      </c>
      <c r="L333" s="47"/>
    </row>
    <row r="334" spans="1:12" ht="25.15" customHeight="1" outlineLevel="1" x14ac:dyDescent="0.25">
      <c r="A334" s="49" t="s">
        <v>585</v>
      </c>
      <c r="B334" s="25" t="s">
        <v>654</v>
      </c>
      <c r="C334" s="53" t="s">
        <v>398</v>
      </c>
      <c r="D334" s="80" t="s">
        <v>397</v>
      </c>
      <c r="E334" s="71" t="s">
        <v>240</v>
      </c>
      <c r="F334" s="81">
        <v>2</v>
      </c>
      <c r="G334" s="122"/>
      <c r="H334" s="19">
        <f t="shared" si="38"/>
        <v>0</v>
      </c>
      <c r="I334" s="31">
        <f t="shared" si="40"/>
        <v>0</v>
      </c>
      <c r="J334" s="21" t="e">
        <f t="shared" si="37"/>
        <v>#DIV/0!</v>
      </c>
      <c r="L334" s="47"/>
    </row>
    <row r="335" spans="1:12" ht="25.15" customHeight="1" outlineLevel="1" x14ac:dyDescent="0.25">
      <c r="A335" s="49" t="s">
        <v>195</v>
      </c>
      <c r="B335" s="25" t="s">
        <v>654</v>
      </c>
      <c r="C335" s="83" t="s">
        <v>512</v>
      </c>
      <c r="D335" s="84" t="s">
        <v>511</v>
      </c>
      <c r="E335" s="85" t="s">
        <v>240</v>
      </c>
      <c r="F335" s="86">
        <v>1200</v>
      </c>
      <c r="G335" s="123"/>
      <c r="H335" s="19">
        <f t="shared" si="38"/>
        <v>0</v>
      </c>
      <c r="I335" s="20">
        <f t="shared" si="40"/>
        <v>0</v>
      </c>
      <c r="J335" s="21" t="e">
        <f t="shared" si="37"/>
        <v>#DIV/0!</v>
      </c>
      <c r="L335" s="47"/>
    </row>
    <row r="336" spans="1:12" ht="24" customHeight="1" x14ac:dyDescent="0.25">
      <c r="A336" s="148" t="s">
        <v>11</v>
      </c>
      <c r="B336" s="149"/>
      <c r="C336" s="149"/>
      <c r="D336" s="149"/>
      <c r="E336" s="149"/>
      <c r="F336" s="149"/>
      <c r="G336" s="152"/>
      <c r="H336" s="152"/>
      <c r="I336" s="54">
        <f>SUM(I300:I335)</f>
        <v>0</v>
      </c>
      <c r="J336" s="23" t="e">
        <f t="shared" si="37"/>
        <v>#DIV/0!</v>
      </c>
      <c r="L336" s="47"/>
    </row>
    <row r="337" spans="1:12" ht="32.25" customHeight="1" thickBot="1" x14ac:dyDescent="0.3">
      <c r="A337" s="150" t="s">
        <v>660</v>
      </c>
      <c r="B337" s="151"/>
      <c r="C337" s="151"/>
      <c r="D337" s="151"/>
      <c r="E337" s="151"/>
      <c r="F337" s="151"/>
      <c r="G337" s="151"/>
      <c r="H337" s="151"/>
      <c r="I337" s="87">
        <f>I336+I298+I268+I246+I229+I220+I185+I178+I103+I73+I45+I17+I12</f>
        <v>0</v>
      </c>
      <c r="J337" s="88" t="e">
        <f t="shared" si="37"/>
        <v>#DIV/0!</v>
      </c>
      <c r="L337" s="47"/>
    </row>
    <row r="338" spans="1:12" x14ac:dyDescent="0.25">
      <c r="A338" s="89"/>
      <c r="B338" s="90"/>
      <c r="C338" s="90"/>
      <c r="D338" s="91"/>
      <c r="E338" s="90"/>
      <c r="F338" s="92"/>
      <c r="G338" s="92"/>
      <c r="H338" s="92"/>
      <c r="I338" s="92"/>
      <c r="J338" s="93"/>
    </row>
    <row r="339" spans="1:12" x14ac:dyDescent="0.25">
      <c r="A339" s="94"/>
      <c r="B339" s="95"/>
      <c r="C339" s="95"/>
      <c r="D339" s="96"/>
      <c r="E339" s="95"/>
      <c r="F339" s="97"/>
      <c r="G339" s="97"/>
      <c r="H339" s="97"/>
      <c r="I339" s="97"/>
      <c r="J339" s="98"/>
    </row>
    <row r="340" spans="1:12" x14ac:dyDescent="0.25">
      <c r="A340" s="94"/>
      <c r="B340" s="95"/>
      <c r="C340" s="95"/>
      <c r="D340" s="96"/>
      <c r="E340" s="95"/>
      <c r="F340" s="97"/>
      <c r="G340" s="97"/>
      <c r="H340" s="97"/>
      <c r="I340" s="97"/>
      <c r="J340" s="98"/>
    </row>
    <row r="341" spans="1:12" ht="20.25" x14ac:dyDescent="0.25">
      <c r="A341" s="94"/>
      <c r="B341" s="95"/>
      <c r="C341" s="99"/>
      <c r="D341" s="131" t="s">
        <v>661</v>
      </c>
      <c r="E341" s="131"/>
      <c r="F341" s="131"/>
      <c r="G341" s="100"/>
      <c r="H341" s="97"/>
      <c r="I341" s="97"/>
      <c r="J341" s="101"/>
    </row>
    <row r="342" spans="1:12" ht="20.25" x14ac:dyDescent="0.25">
      <c r="A342" s="94"/>
      <c r="B342" s="95"/>
      <c r="C342" s="99"/>
      <c r="D342" s="102"/>
      <c r="E342" s="99"/>
      <c r="F342" s="103"/>
      <c r="G342" s="100"/>
      <c r="H342" s="97"/>
      <c r="I342" s="97"/>
      <c r="J342" s="101"/>
    </row>
    <row r="343" spans="1:12" ht="20.25" x14ac:dyDescent="0.25">
      <c r="A343" s="94"/>
      <c r="B343" s="95"/>
      <c r="C343" s="132"/>
      <c r="D343" s="132"/>
      <c r="E343" s="132"/>
      <c r="F343" s="103"/>
      <c r="G343" s="100"/>
      <c r="H343" s="104"/>
      <c r="I343" s="104"/>
      <c r="J343" s="105"/>
    </row>
    <row r="344" spans="1:12" ht="20.25" x14ac:dyDescent="0.25">
      <c r="A344" s="94"/>
      <c r="B344" s="95"/>
      <c r="C344" s="99"/>
      <c r="D344" s="102"/>
      <c r="E344" s="99"/>
      <c r="F344" s="103"/>
      <c r="G344" s="100"/>
      <c r="H344" s="104"/>
      <c r="I344" s="104"/>
      <c r="J344" s="105"/>
    </row>
    <row r="345" spans="1:12" ht="20.25" x14ac:dyDescent="0.25">
      <c r="A345" s="94"/>
      <c r="B345" s="95"/>
      <c r="C345" s="133" t="s">
        <v>656</v>
      </c>
      <c r="D345" s="133"/>
      <c r="E345" s="133"/>
      <c r="F345" s="103"/>
      <c r="G345" s="100"/>
      <c r="H345" s="104"/>
      <c r="I345" s="104"/>
      <c r="J345" s="105"/>
    </row>
    <row r="346" spans="1:12" ht="20.25" x14ac:dyDescent="0.25">
      <c r="A346" s="94"/>
      <c r="B346" s="95"/>
      <c r="C346" s="131" t="s">
        <v>657</v>
      </c>
      <c r="D346" s="131"/>
      <c r="E346" s="131"/>
      <c r="F346" s="103"/>
      <c r="G346" s="100"/>
      <c r="H346" s="97"/>
      <c r="I346" s="97"/>
      <c r="J346" s="101"/>
    </row>
    <row r="347" spans="1:12" ht="20.25" x14ac:dyDescent="0.25">
      <c r="A347" s="94"/>
      <c r="B347" s="95"/>
      <c r="C347" s="131" t="s">
        <v>658</v>
      </c>
      <c r="D347" s="131"/>
      <c r="E347" s="131"/>
      <c r="F347" s="106"/>
      <c r="G347" s="107"/>
      <c r="H347" s="97"/>
      <c r="I347" s="97"/>
      <c r="J347" s="101"/>
    </row>
    <row r="348" spans="1:12" ht="20.25" x14ac:dyDescent="0.25">
      <c r="A348" s="94"/>
      <c r="B348" s="95"/>
      <c r="C348" s="131" t="s">
        <v>659</v>
      </c>
      <c r="D348" s="131"/>
      <c r="E348" s="131"/>
      <c r="F348" s="103"/>
      <c r="G348" s="100"/>
      <c r="H348" s="97"/>
      <c r="I348" s="97"/>
      <c r="J348" s="101"/>
    </row>
    <row r="349" spans="1:12" ht="20.25" x14ac:dyDescent="0.25">
      <c r="A349" s="94"/>
      <c r="B349" s="95"/>
      <c r="C349" s="99"/>
      <c r="D349" s="103"/>
      <c r="E349" s="103"/>
      <c r="F349" s="103"/>
      <c r="G349" s="100"/>
      <c r="H349" s="97"/>
      <c r="I349" s="97"/>
      <c r="J349" s="101"/>
    </row>
    <row r="350" spans="1:12" x14ac:dyDescent="0.25">
      <c r="A350" s="94"/>
      <c r="B350" s="95"/>
      <c r="C350" s="95"/>
      <c r="D350" s="108"/>
      <c r="E350" s="108"/>
      <c r="F350" s="108"/>
      <c r="G350" s="100"/>
      <c r="H350" s="146"/>
      <c r="I350" s="146"/>
      <c r="J350" s="147"/>
    </row>
    <row r="351" spans="1:12" ht="18.75" thickBot="1" x14ac:dyDescent="0.3">
      <c r="A351" s="109"/>
      <c r="B351" s="110"/>
      <c r="C351" s="110"/>
      <c r="D351" s="111"/>
      <c r="E351" s="110"/>
      <c r="F351" s="112"/>
      <c r="G351" s="112"/>
      <c r="H351" s="112"/>
      <c r="I351" s="112"/>
      <c r="J351" s="113"/>
    </row>
    <row r="352" spans="1:12" x14ac:dyDescent="0.25">
      <c r="A352" s="104"/>
      <c r="B352" s="95"/>
      <c r="C352" s="95"/>
      <c r="D352" s="96"/>
      <c r="E352" s="95"/>
      <c r="F352" s="97"/>
      <c r="G352" s="97"/>
      <c r="H352" s="97"/>
      <c r="I352" s="97"/>
      <c r="J352" s="97"/>
    </row>
    <row r="353" spans="1:10" x14ac:dyDescent="0.25">
      <c r="A353" s="104"/>
      <c r="B353" s="95"/>
      <c r="C353" s="95"/>
      <c r="D353" s="96"/>
      <c r="E353" s="95"/>
      <c r="F353" s="97"/>
      <c r="G353" s="97"/>
      <c r="H353" s="97"/>
      <c r="I353" s="97"/>
      <c r="J353" s="97"/>
    </row>
    <row r="354" spans="1:10" x14ac:dyDescent="0.25">
      <c r="A354" s="104"/>
      <c r="B354" s="95"/>
      <c r="C354" s="95"/>
      <c r="D354" s="96"/>
      <c r="E354" s="95"/>
      <c r="F354" s="97"/>
      <c r="G354" s="97"/>
      <c r="H354" s="97"/>
      <c r="I354" s="97"/>
      <c r="J354" s="97"/>
    </row>
  </sheetData>
  <sheetProtection algorithmName="SHA-512" hashValue="fBFubf9LDN6Ak5qbf4SecA6XYtAYDkGcqtGaBRafBHTSiHd/xyFr2eVFyvNsrQJ+lTAvWUk55M2C4lorlIo9Ug==" saltValue="cczaEECRDhzzOiVw1Kx9iA==" spinCount="100000" sheet="1" objects="1" scenarios="1"/>
  <mergeCells count="56">
    <mergeCell ref="B132:D132"/>
    <mergeCell ref="B104:H104"/>
    <mergeCell ref="B179:H179"/>
    <mergeCell ref="A178:H178"/>
    <mergeCell ref="A268:H268"/>
    <mergeCell ref="B221:H221"/>
    <mergeCell ref="B230:H230"/>
    <mergeCell ref="B247:H247"/>
    <mergeCell ref="B6:F6"/>
    <mergeCell ref="B269:H269"/>
    <mergeCell ref="B324:D324"/>
    <mergeCell ref="B299:H299"/>
    <mergeCell ref="B242:D242"/>
    <mergeCell ref="A45:H45"/>
    <mergeCell ref="A73:H73"/>
    <mergeCell ref="A103:H103"/>
    <mergeCell ref="B74:H74"/>
    <mergeCell ref="B77:D77"/>
    <mergeCell ref="C7:C8"/>
    <mergeCell ref="F7:F8"/>
    <mergeCell ref="B9:H9"/>
    <mergeCell ref="B13:H13"/>
    <mergeCell ref="B18:H18"/>
    <mergeCell ref="B46:H46"/>
    <mergeCell ref="C346:E346"/>
    <mergeCell ref="C347:E347"/>
    <mergeCell ref="H350:J350"/>
    <mergeCell ref="C348:E348"/>
    <mergeCell ref="G7:H7"/>
    <mergeCell ref="D7:D8"/>
    <mergeCell ref="A17:H17"/>
    <mergeCell ref="E7:E8"/>
    <mergeCell ref="A12:H12"/>
    <mergeCell ref="A337:H337"/>
    <mergeCell ref="A185:H185"/>
    <mergeCell ref="A220:H220"/>
    <mergeCell ref="A229:H229"/>
    <mergeCell ref="A246:H246"/>
    <mergeCell ref="A298:H298"/>
    <mergeCell ref="A336:H336"/>
    <mergeCell ref="B2:J2"/>
    <mergeCell ref="A1:J1"/>
    <mergeCell ref="D341:F341"/>
    <mergeCell ref="C343:E343"/>
    <mergeCell ref="C345:E345"/>
    <mergeCell ref="A7:A8"/>
    <mergeCell ref="B272:D272"/>
    <mergeCell ref="B186:H186"/>
    <mergeCell ref="B25:D25"/>
    <mergeCell ref="B55:D55"/>
    <mergeCell ref="B3:J3"/>
    <mergeCell ref="B4:J4"/>
    <mergeCell ref="B5:J5"/>
    <mergeCell ref="J7:J8"/>
    <mergeCell ref="I7:I8"/>
    <mergeCell ref="B7:B8"/>
  </mergeCells>
  <phoneticPr fontId="14" type="noConversion"/>
  <printOptions horizontalCentered="1"/>
  <pageMargins left="1.1023622047244095" right="0.82677165354330717" top="0.98425196850393704" bottom="0.98425196850393704" header="0.31496062992125984" footer="0.31496062992125984"/>
  <pageSetup paperSize="9" scale="4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Plan. Camara Indaituba (02.08)</vt:lpstr>
      <vt:lpstr>'Plan. Camara Indaituba (02.08)'!Area_de_impressao</vt:lpstr>
      <vt:lpstr>'Plan. Camara Indaituba (02.08)'!Titulos_de_impressao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DONIZETTI RODRIGUES</dc:creator>
  <cp:lastModifiedBy>João Adolfo do Carmo</cp:lastModifiedBy>
  <cp:lastPrinted>2021-08-02T19:10:07Z</cp:lastPrinted>
  <dcterms:created xsi:type="dcterms:W3CDTF">2018-06-25T11:54:28Z</dcterms:created>
  <dcterms:modified xsi:type="dcterms:W3CDTF">2021-08-06T22:09:52Z</dcterms:modified>
</cp:coreProperties>
</file>